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Warendisposition Handelsunternehmen\"/>
    </mc:Choice>
  </mc:AlternateContent>
  <bookViews>
    <workbookView xWindow="0" yWindow="0" windowWidth="13890" windowHeight="6120" activeTab="8"/>
  </bookViews>
  <sheets>
    <sheet name="Rohdaten" sheetId="49" r:id="rId1"/>
    <sheet name="Codierung" sheetId="2" r:id="rId2"/>
    <sheet name="a)" sheetId="20" r:id="rId3"/>
    <sheet name="b)" sheetId="59" r:id="rId4"/>
    <sheet name="c)" sheetId="10" r:id="rId5"/>
    <sheet name="d)" sheetId="55" r:id="rId6"/>
    <sheet name="e)" sheetId="57" r:id="rId7"/>
    <sheet name="f)" sheetId="60" r:id="rId8"/>
    <sheet name="g)" sheetId="56" r:id="rId9"/>
    <sheet name="Ergänzung g)" sheetId="61" r:id="rId10"/>
  </sheets>
  <definedNames>
    <definedName name="_xlnm._FilterDatabase" localSheetId="0" hidden="1">Rohdaten!$A$1:$H$157</definedName>
    <definedName name="_xlchart.v1.0" hidden="1">'a)'!$H$34:$H$85</definedName>
    <definedName name="_xlchart.v1.1" hidden="1">'a)'!$I$34:$I$85</definedName>
    <definedName name="_xlchart.v1.2" hidden="1">'a)'!$H$2:$H$33</definedName>
    <definedName name="_xlchart.v1.3" hidden="1">'a)'!$I$2:$I$33</definedName>
    <definedName name="_xlnm.Criteria" localSheetId="4">'c)'!$O$2:$O$4</definedName>
    <definedName name="_xlnm.Extract" localSheetId="4">'c)'!$P$12:$W$12</definedName>
  </definedNames>
  <calcPr calcId="162913"/>
  <pivotCaches>
    <pivotCache cacheId="0" r:id="rId11"/>
    <pivotCache cacheId="1" r:id="rId12"/>
    <pivotCache cacheId="2" r:id="rId13"/>
    <pivotCache cacheId="3" r:id="rId14"/>
    <pivotCache cacheId="4" r:id="rId1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5" l="1"/>
  <c r="G8" i="55" s="1"/>
  <c r="H11" i="61" l="1"/>
  <c r="H10" i="61"/>
  <c r="H12" i="56"/>
  <c r="H11" i="56"/>
  <c r="H10" i="56"/>
  <c r="G31" i="60" l="1"/>
  <c r="J53" i="57" l="1"/>
  <c r="N40" i="57"/>
  <c r="N39" i="57"/>
  <c r="G2" i="55" l="1"/>
  <c r="J6" i="59" l="1"/>
  <c r="J7" i="59"/>
  <c r="J5" i="59"/>
  <c r="J2" i="20" l="1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3" i="20"/>
  <c r="J4" i="20"/>
  <c r="G13" i="55" l="1"/>
  <c r="G24" i="56" l="1"/>
  <c r="E18" i="56"/>
  <c r="E19" i="56"/>
  <c r="E19" i="61"/>
  <c r="E18" i="61"/>
  <c r="G42" i="61"/>
  <c r="G20" i="61"/>
  <c r="E20" i="61"/>
  <c r="H15" i="61"/>
  <c r="H14" i="61"/>
  <c r="G24" i="61" s="1"/>
  <c r="H12" i="61"/>
  <c r="G42" i="56"/>
  <c r="H30" i="56"/>
  <c r="H30" i="61" l="1"/>
  <c r="H32" i="61" s="1"/>
  <c r="D35" i="61" s="1"/>
  <c r="F32" i="61" l="1"/>
  <c r="H32" i="56" l="1"/>
  <c r="G20" i="56" l="1"/>
  <c r="H15" i="56"/>
  <c r="H14" i="56"/>
  <c r="E20" i="56"/>
  <c r="G27" i="60" l="1"/>
  <c r="G33" i="60"/>
  <c r="F23" i="60"/>
  <c r="G14" i="60"/>
  <c r="F45" i="60"/>
  <c r="G26" i="60"/>
  <c r="D19" i="60"/>
  <c r="D6" i="60"/>
  <c r="F19" i="60" l="1"/>
  <c r="D18" i="60"/>
  <c r="D35" i="56" l="1"/>
  <c r="F32" i="56"/>
  <c r="G35" i="60"/>
  <c r="E35" i="60"/>
  <c r="C38" i="60" l="1"/>
  <c r="E3" i="59" l="1"/>
  <c r="E4" i="59"/>
  <c r="E5" i="59"/>
  <c r="E6" i="59"/>
  <c r="E7" i="59"/>
  <c r="E8" i="59"/>
  <c r="E9" i="59"/>
  <c r="E10" i="59"/>
  <c r="E11" i="59"/>
  <c r="E12" i="59"/>
  <c r="E13" i="59"/>
  <c r="E14" i="59"/>
  <c r="E15" i="59"/>
  <c r="E16" i="59"/>
  <c r="E17" i="59"/>
  <c r="E18" i="59"/>
  <c r="E19" i="59"/>
  <c r="E20" i="59"/>
  <c r="E21" i="59"/>
  <c r="E22" i="59"/>
  <c r="E23" i="59"/>
  <c r="E24" i="59"/>
  <c r="E25" i="59"/>
  <c r="E26" i="59"/>
  <c r="E27" i="59"/>
  <c r="E28" i="59"/>
  <c r="E29" i="59"/>
  <c r="E30" i="59"/>
  <c r="E31" i="59"/>
  <c r="E32" i="59"/>
  <c r="E33" i="59"/>
  <c r="E34" i="59"/>
  <c r="E35" i="59"/>
  <c r="E36" i="59"/>
  <c r="E37" i="59"/>
  <c r="E38" i="59"/>
  <c r="E39" i="59"/>
  <c r="E40" i="59"/>
  <c r="E41" i="59"/>
  <c r="E42" i="59"/>
  <c r="E43" i="59"/>
  <c r="E44" i="59"/>
  <c r="E45" i="59"/>
  <c r="E46" i="59"/>
  <c r="E47" i="59"/>
  <c r="E48" i="59"/>
  <c r="E49" i="59"/>
  <c r="E50" i="59"/>
  <c r="E51" i="59"/>
  <c r="E52" i="59"/>
  <c r="E53" i="59"/>
  <c r="E54" i="59"/>
  <c r="E55" i="59"/>
  <c r="E56" i="59"/>
  <c r="E57" i="59"/>
  <c r="E58" i="59"/>
  <c r="E59" i="59"/>
  <c r="E60" i="59"/>
  <c r="E61" i="59"/>
  <c r="E62" i="59"/>
  <c r="E63" i="59"/>
  <c r="E64" i="59"/>
  <c r="E65" i="59"/>
  <c r="E66" i="59"/>
  <c r="E67" i="59"/>
  <c r="E68" i="59"/>
  <c r="E69" i="59"/>
  <c r="E70" i="59"/>
  <c r="E71" i="59"/>
  <c r="E72" i="59"/>
  <c r="E73" i="59"/>
  <c r="E74" i="59"/>
  <c r="E75" i="59"/>
  <c r="E76" i="59"/>
  <c r="E77" i="59"/>
  <c r="E78" i="59"/>
  <c r="E79" i="59"/>
  <c r="E80" i="59"/>
  <c r="E81" i="59"/>
  <c r="E82" i="59"/>
  <c r="E83" i="59"/>
  <c r="E84" i="59"/>
  <c r="E85" i="59"/>
  <c r="E86" i="59"/>
  <c r="E87" i="59"/>
  <c r="E88" i="59"/>
  <c r="E89" i="59"/>
  <c r="E90" i="59"/>
  <c r="E91" i="59"/>
  <c r="E92" i="59"/>
  <c r="E93" i="59"/>
  <c r="E94" i="59"/>
  <c r="E95" i="59"/>
  <c r="E96" i="59"/>
  <c r="E97" i="59"/>
  <c r="E98" i="59"/>
  <c r="E99" i="59"/>
  <c r="E100" i="59"/>
  <c r="E101" i="59"/>
  <c r="E102" i="59"/>
  <c r="E103" i="59"/>
  <c r="E104" i="59"/>
  <c r="E105" i="59"/>
  <c r="E106" i="59"/>
  <c r="E107" i="59"/>
  <c r="E108" i="59"/>
  <c r="E109" i="59"/>
  <c r="E110" i="59"/>
  <c r="E111" i="59"/>
  <c r="E112" i="59"/>
  <c r="E113" i="59"/>
  <c r="E114" i="59"/>
  <c r="E115" i="59"/>
  <c r="E116" i="59"/>
  <c r="E117" i="59"/>
  <c r="E118" i="59"/>
  <c r="E119" i="59"/>
  <c r="E120" i="59"/>
  <c r="E121" i="59"/>
  <c r="E122" i="59"/>
  <c r="E123" i="59"/>
  <c r="E124" i="59"/>
  <c r="E125" i="59"/>
  <c r="E126" i="59"/>
  <c r="E127" i="59"/>
  <c r="E128" i="59"/>
  <c r="E129" i="59"/>
  <c r="E130" i="59"/>
  <c r="E131" i="59"/>
  <c r="E132" i="59"/>
  <c r="E133" i="59"/>
  <c r="E134" i="59"/>
  <c r="E135" i="59"/>
  <c r="E136" i="59"/>
  <c r="E137" i="59"/>
  <c r="E138" i="59"/>
  <c r="E139" i="59"/>
  <c r="E140" i="59"/>
  <c r="E141" i="59"/>
  <c r="E142" i="59"/>
  <c r="E143" i="59"/>
  <c r="E144" i="59"/>
  <c r="E145" i="59"/>
  <c r="E146" i="59"/>
  <c r="E147" i="59"/>
  <c r="E148" i="59"/>
  <c r="E149" i="59"/>
  <c r="E150" i="59"/>
  <c r="E151" i="59"/>
  <c r="E152" i="59"/>
  <c r="E153" i="59"/>
  <c r="E154" i="59"/>
  <c r="E155" i="59"/>
  <c r="E156" i="59"/>
  <c r="E157" i="59"/>
  <c r="E2" i="59"/>
  <c r="J52" i="57" l="1"/>
  <c r="I53" i="57"/>
  <c r="I52" i="57"/>
  <c r="I50" i="57"/>
  <c r="H46" i="57"/>
  <c r="H7" i="10" l="1"/>
  <c r="H3" i="10"/>
  <c r="C3" i="10"/>
  <c r="C7" i="10"/>
  <c r="G6" i="55" l="1"/>
  <c r="G10" i="55" s="1"/>
  <c r="G4" i="55"/>
  <c r="G5" i="55"/>
  <c r="D3" i="55"/>
  <c r="D4" i="55"/>
  <c r="D5" i="55"/>
  <c r="D6" i="55"/>
  <c r="D7" i="55"/>
  <c r="D8" i="55"/>
  <c r="D9" i="55"/>
  <c r="D10" i="55"/>
  <c r="D11" i="55"/>
  <c r="D12" i="55"/>
  <c r="D13" i="55"/>
  <c r="D14" i="55"/>
  <c r="D15" i="55"/>
  <c r="D16" i="55"/>
  <c r="D17" i="55"/>
  <c r="D18" i="55"/>
  <c r="D19" i="55"/>
  <c r="D20" i="55"/>
  <c r="D21" i="55"/>
  <c r="D22" i="55"/>
  <c r="D23" i="55"/>
  <c r="D24" i="55"/>
  <c r="D25" i="55"/>
  <c r="D26" i="55"/>
  <c r="D27" i="55"/>
  <c r="D28" i="55"/>
  <c r="D29" i="55"/>
  <c r="D30" i="55"/>
  <c r="D31" i="55"/>
  <c r="D32" i="55"/>
  <c r="D33" i="55"/>
  <c r="D34" i="55"/>
  <c r="D35" i="55"/>
  <c r="D36" i="55"/>
  <c r="D37" i="55"/>
  <c r="D38" i="55"/>
  <c r="D39" i="55"/>
  <c r="D40" i="55"/>
  <c r="D41" i="55"/>
  <c r="D42" i="55"/>
  <c r="D43" i="55"/>
  <c r="D44" i="55"/>
  <c r="D45" i="55"/>
  <c r="D46" i="55"/>
  <c r="D47" i="55"/>
  <c r="D48" i="55"/>
  <c r="D49" i="55"/>
  <c r="D50" i="55"/>
  <c r="D51" i="55"/>
  <c r="D52" i="55"/>
  <c r="D53" i="55"/>
  <c r="D2" i="55"/>
  <c r="G11" i="55" l="1"/>
  <c r="F2" i="10"/>
  <c r="A2" i="10"/>
  <c r="F6" i="10"/>
  <c r="A6" i="10"/>
</calcChain>
</file>

<file path=xl/sharedStrings.xml><?xml version="1.0" encoding="utf-8"?>
<sst xmlns="http://schemas.openxmlformats.org/spreadsheetml/2006/main" count="1069" uniqueCount="147">
  <si>
    <t xml:space="preserve">Lfd. Nr. </t>
  </si>
  <si>
    <t>Gesamt</t>
  </si>
  <si>
    <t>Code</t>
  </si>
  <si>
    <t>Bedeutung</t>
  </si>
  <si>
    <t>Erläuterung</t>
  </si>
  <si>
    <t>Bestellungen</t>
  </si>
  <si>
    <t>Verkauf</t>
  </si>
  <si>
    <t>Warengruppe</t>
  </si>
  <si>
    <t>Verkaufsförderung</t>
  </si>
  <si>
    <t>Ware vergriffen</t>
  </si>
  <si>
    <t>FD</t>
  </si>
  <si>
    <t>SO</t>
  </si>
  <si>
    <t>Sonderposten</t>
  </si>
  <si>
    <t>ja</t>
  </si>
  <si>
    <t>Differenz</t>
  </si>
  <si>
    <t>Anzahl Aktionen der Konkurrenz</t>
  </si>
  <si>
    <t>Spaltenbeschriftungen</t>
  </si>
  <si>
    <t>Gesamtergebnis</t>
  </si>
  <si>
    <t>Zeilenbeschriftungen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</si>
  <si>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</si>
  <si>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</si>
  <si>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</si>
  <si>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</si>
  <si>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</si>
  <si>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</si>
  <si>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</si>
  <si>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</si>
  <si>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Regression</t>
  </si>
  <si>
    <t>Residue</t>
  </si>
  <si>
    <t>Schnittpunkt</t>
  </si>
  <si>
    <t>Quadratsummen (SS)</t>
  </si>
  <si>
    <t>Mittlere Quadratsumme (MS)</t>
  </si>
  <si>
    <t>Prüfgröße (F)</t>
  </si>
  <si>
    <t>F krit</t>
  </si>
  <si>
    <t>t-Statistik</t>
  </si>
  <si>
    <t>P-Wert</t>
  </si>
  <si>
    <t>Untere 95%</t>
  </si>
  <si>
    <t>Obere 95%</t>
  </si>
  <si>
    <t>n=</t>
  </si>
  <si>
    <t>erfüllt</t>
  </si>
  <si>
    <t>BA</t>
  </si>
  <si>
    <t>Frische Sea-Food</t>
  </si>
  <si>
    <t>Regionale Bio-Apfelsäfte</t>
  </si>
  <si>
    <t>Verkaufsmenge geringer als Bestellmenge</t>
  </si>
  <si>
    <t>Komplette Bestellmenge wurde verkauft. Potenzielle Käufer fanden ein „leeres Regal“ vor.</t>
  </si>
  <si>
    <t>nein - ohne Rest</t>
  </si>
  <si>
    <t>nein - mit Rest</t>
  </si>
  <si>
    <t>Komplette Bestellmenge wurde verkauft. Alle poten-ziellen Käufer wurden mit Ware bedient</t>
  </si>
  <si>
    <t>(Leer)</t>
  </si>
  <si>
    <t>Anzahl von Ware vergriffen</t>
  </si>
  <si>
    <t>Mittelwert von Differenz</t>
  </si>
  <si>
    <t>Gesamt: Mittelwert von Differenz</t>
  </si>
  <si>
    <t>Standardabweichung (Stichprobe) von Differenz</t>
  </si>
  <si>
    <t>Gesamt: Standardabweichung (Stichprobe) von Differenz</t>
  </si>
  <si>
    <t>--&gt; Quartil.inkl</t>
  </si>
  <si>
    <t>Korrelationskoeffizient für Warengruppe FD bzgl. Verkauf:</t>
  </si>
  <si>
    <t>Korrelationskoeffizient für Warengruppe FD bzgl. Bestellungen</t>
  </si>
  <si>
    <t>Korrelationskoeffizient für Warengruppe SO bzgl. Verkauf:</t>
  </si>
  <si>
    <t>Korrelationskoeffizient für Warengruppe SO bzgl. Bestellungen:</t>
  </si>
  <si>
    <t>Verkauf/Verkaufsförderung (VpV)</t>
  </si>
  <si>
    <t>Arith. Mittel VpV</t>
  </si>
  <si>
    <t>Schätzer Standardabweichung VpV</t>
  </si>
  <si>
    <t>Untere Intervallgrenze</t>
  </si>
  <si>
    <t>Obere Intervallgrenze</t>
  </si>
  <si>
    <r>
      <t>(1-</t>
    </r>
    <r>
      <rPr>
        <sz val="11"/>
        <color theme="1"/>
        <rFont val="Symbol"/>
        <family val="1"/>
        <charset val="2"/>
      </rPr>
      <t>a/2)-</t>
    </r>
    <r>
      <rPr>
        <sz val="11"/>
        <color theme="1"/>
        <rFont val="Calibri"/>
        <family val="2"/>
        <scheme val="minor"/>
      </rPr>
      <t>Quantil zu N(0,1)</t>
    </r>
  </si>
  <si>
    <t>a</t>
  </si>
  <si>
    <t>Relative Breite des Intervalls</t>
  </si>
  <si>
    <t>Signifikanzwert</t>
  </si>
  <si>
    <t>Optionale Vorarbeit: Streudiagramme</t>
  </si>
  <si>
    <t>Regressionsanalyse</t>
  </si>
  <si>
    <t>ERGÄNZUNGEN ZUR BERECHNUNG ÜBER DIE DATENANALYSE</t>
  </si>
  <si>
    <t>Stabilität der Schätzung des BHM:</t>
  </si>
  <si>
    <t>Relative Breite des KI</t>
  </si>
  <si>
    <t>Berechnung der Beta-Koeffizienten</t>
  </si>
  <si>
    <t>Beta-Koeffizient</t>
  </si>
  <si>
    <t>Standardabweichung Verkäufe</t>
  </si>
  <si>
    <t>Konfidenzintervall für den Erwartungswert bei unbekannter Standardabweichung und hinreichend großer Stichprobe</t>
  </si>
  <si>
    <t>quadrierter Fehler</t>
  </si>
  <si>
    <t>VKRMSE</t>
  </si>
  <si>
    <t>Mittelwert von quadrierter Fehler</t>
  </si>
  <si>
    <t>(Mehrere Elemente)</t>
  </si>
  <si>
    <t>Mittelwert von Verkauf</t>
  </si>
  <si>
    <t>1SP-Test auf den Anteilswert</t>
  </si>
  <si>
    <t>Merkmal:</t>
  </si>
  <si>
    <t>Parameter</t>
  </si>
  <si>
    <t>Anteilswert</t>
  </si>
  <si>
    <r>
      <t xml:space="preserve">Bisher als wahr angenommener Anteilswert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  <r>
      <rPr>
        <sz val="11"/>
        <color theme="1"/>
        <rFont val="Symbol"/>
        <family val="1"/>
        <charset val="2"/>
      </rPr>
      <t>:</t>
    </r>
  </si>
  <si>
    <t>Kriterien für Approximation der Stichprobenfunktion Y des Anteilswertes durch die Normalverteilung:</t>
  </si>
  <si>
    <t>&gt;=</t>
  </si>
  <si>
    <t>Somit kann die im Weiteren relevante Prüfgröße als normalverteilt angenommen werden</t>
  </si>
  <si>
    <t>Erwartungswert der Stichprobenfunktion:</t>
  </si>
  <si>
    <t>Standardabweichung der Stichprobenfunktion: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</si>
  <si>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>&gt;=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Calibri"/>
        <family val="2"/>
        <scheme val="minor"/>
      </rPr>
      <t>0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</si>
  <si>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 xml:space="preserve"> &lt;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</si>
  <si>
    <t>Wert der Prüfgröße für die Stichprobendaten:</t>
  </si>
  <si>
    <t>SIG.</t>
  </si>
  <si>
    <t>P(Wert PG &lt;</t>
  </si>
  <si>
    <t>)=</t>
  </si>
  <si>
    <t>Das Risiko für das fälschliche Verwerfen des bisherigen Wertes und den Schluss, dass sich der Anteil von Schichten mit Reklamation signifikant verringert hat, beträgt:</t>
  </si>
  <si>
    <r>
      <t>-z</t>
    </r>
    <r>
      <rPr>
        <vertAlign val="subscript"/>
        <sz val="11"/>
        <color theme="1"/>
        <rFont val="Calibri"/>
        <family val="2"/>
        <scheme val="minor"/>
      </rPr>
      <t>1-</t>
    </r>
    <r>
      <rPr>
        <vertAlign val="subscript"/>
        <sz val="11"/>
        <color theme="1"/>
        <rFont val="Symbol"/>
        <family val="1"/>
        <charset val="2"/>
      </rPr>
      <t>a</t>
    </r>
  </si>
  <si>
    <t>Ware vergriffen (ja= 1)</t>
  </si>
  <si>
    <t>Bestimmung von n über Pivot-Tabelle (analog Teil a))</t>
  </si>
  <si>
    <t>N (100 Niederlassungen, je ein Wert pro KW (52) und Warengruppen(3))</t>
  </si>
  <si>
    <t>Anteilswert in der aktuellen Stichprobe (Rückgriff auf Pivot-Tabelle):</t>
  </si>
  <si>
    <r>
      <t>Da das Grenzrisiko vorab mit höchstens zwei Prozent festgelegt wurde, und dieses größer ist als SIG, kann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abgelehnt werden</t>
    </r>
  </si>
  <si>
    <t>Alternative Berechnung für</t>
  </si>
  <si>
    <t>direkt über den Quantilswert</t>
  </si>
  <si>
    <t xml:space="preserve">Kriterium für die Vernachlässigung des Korrekturterms </t>
  </si>
  <si>
    <t>für endliche Grundgesamtheit (n/N&lt;0,05 )</t>
  </si>
  <si>
    <r>
      <t>Bestimmung von 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über Pivot-Tabelle (analog Teil a))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</si>
  <si>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</si>
  <si>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</si>
  <si>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(100 Niederlassungen, je ein Wert pro KW (52))</t>
    </r>
  </si>
  <si>
    <r>
      <t>N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(100 Niederlassungen, je ein Wert pro KW (52))</t>
    </r>
  </si>
  <si>
    <t>Anteilswert "Ware vergriffen" für FD in der aktuellen Stichprobe:</t>
  </si>
  <si>
    <t>Anteilswert "Ware vergriffen" für SO in der aktuellen Stichprobe:</t>
  </si>
  <si>
    <t>"Ware vergriffen" in den Warengruppen FD (Gruppe 1) und SO (Gruppe 2)</t>
  </si>
  <si>
    <t>(analoge Werte für beide Gruppen)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</si>
  <si>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Calibri"/>
        <family val="2"/>
        <scheme val="minor"/>
      </rPr>
      <t>=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</si>
  <si>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¹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2</t>
    </r>
  </si>
  <si>
    <t>P(|Wert PG| &gt;</t>
  </si>
  <si>
    <r>
      <t>Da das Grenzrisiko vorab mit höchstens zwei Prozent festgelegt wurde, und dieses kleiner ist als SIG, kann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nicht abgelehnt werden</t>
    </r>
  </si>
  <si>
    <t>2SP-Test auf den Anteilswert</t>
  </si>
  <si>
    <t>Das Risiko für das fälschliche Verwerfen der Annahme, dass die Anteilswerte in beiden Gruppen gleich sind, beträgt:</t>
  </si>
  <si>
    <r>
      <t>z</t>
    </r>
    <r>
      <rPr>
        <vertAlign val="subscript"/>
        <sz val="11"/>
        <color theme="1"/>
        <rFont val="Calibri"/>
        <family val="2"/>
        <scheme val="minor"/>
      </rPr>
      <t>1-</t>
    </r>
    <r>
      <rPr>
        <vertAlign val="subscript"/>
        <sz val="11"/>
        <color theme="1"/>
        <rFont val="Symbol"/>
        <family val="1"/>
        <charset val="2"/>
      </rPr>
      <t>a/2</t>
    </r>
  </si>
  <si>
    <r>
      <t>Da das Grenzrisiko vorab mit höchstens zwei Prozent festgelegt wurde, und dieses größwe ist als SIG, kann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abgelehnt werden</t>
    </r>
  </si>
  <si>
    <r>
      <t xml:space="preserve">Schätzer für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 xml:space="preserve"> (unter der Prämisse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s. u.):</t>
    </r>
  </si>
  <si>
    <t>Gesamt-ergebnis</t>
  </si>
  <si>
    <t>Waren-gruppe</t>
  </si>
  <si>
    <t>Anzahl</t>
  </si>
  <si>
    <t>Ware ver-griffen</t>
  </si>
  <si>
    <t>Werte</t>
  </si>
  <si>
    <t>FALSCH</t>
  </si>
  <si>
    <t>für a=b=</t>
  </si>
  <si>
    <t>Ausreißer</t>
  </si>
  <si>
    <t>Ausreißerbereinigte Kennzahlen für "Differenz" in FD</t>
  </si>
  <si>
    <t>n (SO)</t>
  </si>
  <si>
    <t>Freiheits-grade (df)</t>
  </si>
  <si>
    <t>Koeffi-zienten</t>
  </si>
  <si>
    <t>Standard-fehler</t>
  </si>
  <si>
    <t>Standard-abweichung</t>
  </si>
  <si>
    <r>
      <t>führt natürlich ebenso zur Erfüllung des Kriteriums für die Ablehnung von 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(Prüfgröße &lt; angegebener Quantilswert)</t>
    </r>
  </si>
  <si>
    <r>
      <t>führt natürlich ebenso zur Nichterfüllung des Kriteriums (|Prüfgröße| &gt; angegebener Quantilswert) für die Ablehnung von H</t>
    </r>
    <r>
      <rPr>
        <vertAlign val="subscript"/>
        <sz val="11"/>
        <color theme="1"/>
        <rFont val="Calibri"/>
        <family val="2"/>
        <scheme val="minor"/>
      </rPr>
      <t xml:space="preserve">0 </t>
    </r>
  </si>
  <si>
    <r>
      <t>führt dann ebenso zur Erfüllung des Kriteriums (|Prüfgröße| &gt; angegebener Quantilswert) für die Ablehnung von H</t>
    </r>
    <r>
      <rPr>
        <vertAlign val="subscript"/>
        <sz val="11"/>
        <color theme="1"/>
        <rFont val="Calibri"/>
        <family val="2"/>
        <scheme val="minor"/>
      </rPr>
      <t>0</t>
    </r>
  </si>
  <si>
    <t>N (100 Niederlassungen, je ein Wert pro KW (52))</t>
  </si>
  <si>
    <t>Prozent der Gesamtsumme</t>
  </si>
  <si>
    <t>Prozent des Zeilengesamtergebnisses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</si>
</sst>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/mm/yy;@"/>
    <numFmt numFmtId="165" formatCode="0.00000000"/>
    <numFmt numFmtId="166" formatCode="0.000"/>
    <numFmt numFmtId="167" formatCode="0.00000"/>
    <numFmt numFmtId="168" formatCode="0.0000"/>
    <numFmt numFmtId="169" formatCode="0.000000000"/>
    <numFmt numFmtId="170" formatCode="0.00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20" fontId="0" fillId="0" borderId="0" xfId="0" applyNumberFormat="1" applyFill="1"/>
    <xf numFmtId="0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166" fontId="0" fillId="0" borderId="0" xfId="0" applyNumberFormat="1"/>
    <xf numFmtId="166" fontId="0" fillId="0" borderId="0" xfId="0" applyNumberFormat="1" applyFill="1"/>
    <xf numFmtId="167" fontId="0" fillId="0" borderId="0" xfId="0" applyNumberFormat="1"/>
    <xf numFmtId="168" fontId="0" fillId="0" borderId="0" xfId="0" applyNumberFormat="1"/>
    <xf numFmtId="10" fontId="0" fillId="0" borderId="0" xfId="0" applyNumberForma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9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Fill="1" applyBorder="1" applyAlignment="1"/>
    <xf numFmtId="166" fontId="0" fillId="0" borderId="1" xfId="0" applyNumberFormat="1" applyFill="1" applyBorder="1" applyAlignment="1"/>
    <xf numFmtId="0" fontId="2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/>
    <xf numFmtId="170" fontId="0" fillId="0" borderId="0" xfId="1" applyNumberFormat="1" applyFont="1"/>
    <xf numFmtId="0" fontId="0" fillId="3" borderId="0" xfId="0" applyFill="1"/>
    <xf numFmtId="0" fontId="4" fillId="3" borderId="0" xfId="0" applyFont="1" applyFill="1"/>
    <xf numFmtId="0" fontId="0" fillId="3" borderId="0" xfId="0" quotePrefix="1" applyFill="1"/>
    <xf numFmtId="0" fontId="0" fillId="0" borderId="0" xfId="0" applyNumberFormat="1" applyAlignment="1">
      <alignment horizontal="center"/>
    </xf>
    <xf numFmtId="168" fontId="0" fillId="0" borderId="0" xfId="0" applyNumberFormat="1" applyFill="1"/>
    <xf numFmtId="168" fontId="0" fillId="2" borderId="0" xfId="0" applyNumberFormat="1" applyFill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right"/>
    </xf>
    <xf numFmtId="0" fontId="0" fillId="0" borderId="0" xfId="0" pivotButton="1" applyAlignment="1">
      <alignment vertical="center" wrapText="1"/>
    </xf>
    <xf numFmtId="0" fontId="0" fillId="0" borderId="0" xfId="0" applyAlignment="1">
      <alignment horizontal="left" wrapText="1" indent="1"/>
    </xf>
    <xf numFmtId="0" fontId="0" fillId="0" borderId="0" xfId="0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2" fontId="0" fillId="0" borderId="0" xfId="0" applyNumberFormat="1" applyFill="1" applyBorder="1" applyAlignment="1"/>
    <xf numFmtId="166" fontId="0" fillId="2" borderId="0" xfId="0" applyNumberFormat="1" applyFill="1" applyBorder="1" applyAlignment="1"/>
    <xf numFmtId="0" fontId="0" fillId="2" borderId="0" xfId="0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 vertical="center"/>
    </xf>
    <xf numFmtId="166" fontId="0" fillId="2" borderId="1" xfId="0" applyNumberFormat="1" applyFill="1" applyBorder="1" applyAlignment="1"/>
    <xf numFmtId="0" fontId="0" fillId="0" borderId="0" xfId="0" applyAlignment="1"/>
  </cellXfs>
  <cellStyles count="2">
    <cellStyle name="Prozent" xfId="1" builtinId="5"/>
    <cellStyle name="Standard" xfId="0" builtinId="0"/>
  </cellStyles>
  <dxfs count="103"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wrapText="1" readingOrder="0"/>
    </dxf>
    <dxf>
      <alignment wrapText="1" readingOrder="0"/>
    </dxf>
    <dxf>
      <numFmt numFmtId="2" formatCode="0.00"/>
    </dxf>
    <dxf>
      <numFmt numFmtId="166" formatCode="0.000"/>
    </dxf>
    <dxf>
      <numFmt numFmtId="168" formatCode="0.0000"/>
    </dxf>
    <dxf>
      <numFmt numFmtId="167" formatCode="0.00000"/>
    </dxf>
    <dxf>
      <numFmt numFmtId="172" formatCode="0.000000"/>
    </dxf>
    <dxf>
      <numFmt numFmtId="171" formatCode="0.0000000"/>
    </dxf>
    <dxf>
      <alignment wrapText="1" indent="1" readingOrder="0"/>
    </dxf>
    <dxf>
      <alignment wrapText="1" indent="1" readingOrder="0"/>
    </dxf>
    <dxf>
      <alignment wrapText="1" indent="1" readingOrder="0"/>
    </dxf>
    <dxf>
      <alignment wrapText="1" inden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8" formatCode="0.0000"/>
    </dxf>
    <dxf>
      <numFmt numFmtId="167" formatCode="0.00000"/>
    </dxf>
    <dxf>
      <numFmt numFmtId="167" formatCode="0.00000"/>
    </dxf>
    <dxf>
      <numFmt numFmtId="167" formatCode="0.00000"/>
    </dxf>
    <dxf>
      <numFmt numFmtId="167" formatCode="0.00000"/>
    </dxf>
    <dxf>
      <numFmt numFmtId="167" formatCode="0.00000"/>
    </dxf>
    <dxf>
      <numFmt numFmtId="167" formatCode="0.00000"/>
    </dxf>
    <dxf>
      <numFmt numFmtId="172" formatCode="0.000000"/>
    </dxf>
    <dxf>
      <numFmt numFmtId="172" formatCode="0.000000"/>
    </dxf>
    <dxf>
      <numFmt numFmtId="172" formatCode="0.000000"/>
    </dxf>
    <dxf>
      <numFmt numFmtId="172" formatCode="0.000000"/>
    </dxf>
    <dxf>
      <numFmt numFmtId="172" formatCode="0.000000"/>
    </dxf>
    <dxf>
      <numFmt numFmtId="172" formatCode="0.000000"/>
    </dxf>
    <dxf>
      <numFmt numFmtId="171" formatCode="0.0000000"/>
    </dxf>
    <dxf>
      <numFmt numFmtId="171" formatCode="0.0000000"/>
    </dxf>
    <dxf>
      <numFmt numFmtId="171" formatCode="0.0000000"/>
    </dxf>
    <dxf>
      <numFmt numFmtId="171" formatCode="0.0000000"/>
    </dxf>
    <dxf>
      <numFmt numFmtId="171" formatCode="0.0000000"/>
    </dxf>
    <dxf>
      <numFmt numFmtId="171" formatCode="0.0000000"/>
    </dxf>
    <dxf>
      <numFmt numFmtId="165" formatCode="0.00000000"/>
    </dxf>
    <dxf>
      <numFmt numFmtId="165" formatCode="0.00000000"/>
    </dxf>
    <dxf>
      <numFmt numFmtId="165" formatCode="0.00000000"/>
    </dxf>
    <dxf>
      <numFmt numFmtId="165" formatCode="0.00000000"/>
    </dxf>
    <dxf>
      <numFmt numFmtId="165" formatCode="0.00000000"/>
    </dxf>
    <dxf>
      <numFmt numFmtId="165" formatCode="0.00000000"/>
    </dxf>
    <dxf>
      <alignment horizontal="general" readingOrder="0"/>
    </dxf>
    <dxf>
      <alignment vertical="center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horizontal="general" readingOrder="0"/>
    </dxf>
    <dxf>
      <alignment vertical="center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horizontal="general" readingOrder="0"/>
    </dxf>
    <dxf>
      <alignment vertical="center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</dxf>
    <dxf>
      <numFmt numFmtId="166" formatCode="0.000"/>
    </dxf>
    <dxf>
      <numFmt numFmtId="168" formatCode="0.0000"/>
    </dxf>
    <dxf>
      <numFmt numFmtId="167" formatCode="0.00000"/>
    </dxf>
    <dxf>
      <numFmt numFmtId="172" formatCode="0.000000"/>
    </dxf>
    <dxf>
      <numFmt numFmtId="171" formatCode="0.0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Verkaufsförderung - Verkäufe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0370960016859207"/>
                  <c:y val="-4.2732340939134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'e)'!$D$2:$D$87</c:f>
              <c:numCache>
                <c:formatCode>0.00</c:formatCode>
                <c:ptCount val="86"/>
                <c:pt idx="0">
                  <c:v>977.29773895116523</c:v>
                </c:pt>
                <c:pt idx="1">
                  <c:v>1000.8797201189736</c:v>
                </c:pt>
                <c:pt idx="2">
                  <c:v>998.37532413948793</c:v>
                </c:pt>
                <c:pt idx="3">
                  <c:v>989.16607637511333</c:v>
                </c:pt>
                <c:pt idx="4">
                  <c:v>979.28707671235316</c:v>
                </c:pt>
                <c:pt idx="5">
                  <c:v>1002.4496671358065</c:v>
                </c:pt>
                <c:pt idx="6">
                  <c:v>995.43838384852279</c:v>
                </c:pt>
                <c:pt idx="7">
                  <c:v>1012.7354269352509</c:v>
                </c:pt>
                <c:pt idx="8">
                  <c:v>1002.9919192456873</c:v>
                </c:pt>
                <c:pt idx="9">
                  <c:v>989.04977474012412</c:v>
                </c:pt>
                <c:pt idx="10">
                  <c:v>993.04545781342313</c:v>
                </c:pt>
                <c:pt idx="11">
                  <c:v>1028.0284439213574</c:v>
                </c:pt>
                <c:pt idx="12">
                  <c:v>1006.8361714511411</c:v>
                </c:pt>
                <c:pt idx="13">
                  <c:v>986.85461832792498</c:v>
                </c:pt>
                <c:pt idx="14">
                  <c:v>991.58881109906361</c:v>
                </c:pt>
                <c:pt idx="15">
                  <c:v>992.6312057141331</c:v>
                </c:pt>
                <c:pt idx="16">
                  <c:v>1017.7295987668913</c:v>
                </c:pt>
                <c:pt idx="17">
                  <c:v>998.55335772735998</c:v>
                </c:pt>
                <c:pt idx="18">
                  <c:v>1014.5622834679671</c:v>
                </c:pt>
                <c:pt idx="19">
                  <c:v>995.37718622377724</c:v>
                </c:pt>
                <c:pt idx="20">
                  <c:v>1000.8674305718159</c:v>
                </c:pt>
                <c:pt idx="21">
                  <c:v>1008.6067643678689</c:v>
                </c:pt>
                <c:pt idx="22">
                  <c:v>989.57650859665591</c:v>
                </c:pt>
                <c:pt idx="23">
                  <c:v>1024.5161572820507</c:v>
                </c:pt>
                <c:pt idx="24">
                  <c:v>1003.1563331504003</c:v>
                </c:pt>
                <c:pt idx="25">
                  <c:v>996.64767074136762</c:v>
                </c:pt>
                <c:pt idx="26">
                  <c:v>1008.362258085981</c:v>
                </c:pt>
                <c:pt idx="27">
                  <c:v>995.30726881857845</c:v>
                </c:pt>
                <c:pt idx="28">
                  <c:v>997.86291482450906</c:v>
                </c:pt>
                <c:pt idx="29">
                  <c:v>995.69747615169035</c:v>
                </c:pt>
                <c:pt idx="30">
                  <c:v>1020.577590476023</c:v>
                </c:pt>
                <c:pt idx="31">
                  <c:v>973.79854903556406</c:v>
                </c:pt>
                <c:pt idx="32">
                  <c:v>996.23689745931188</c:v>
                </c:pt>
                <c:pt idx="33">
                  <c:v>1957.3487002635375</c:v>
                </c:pt>
                <c:pt idx="34">
                  <c:v>2012.2582605399657</c:v>
                </c:pt>
                <c:pt idx="35">
                  <c:v>2039.9486452806741</c:v>
                </c:pt>
                <c:pt idx="36">
                  <c:v>2005.1092911235173</c:v>
                </c:pt>
                <c:pt idx="37">
                  <c:v>2003.3843207347672</c:v>
                </c:pt>
                <c:pt idx="38">
                  <c:v>1985.0851963856257</c:v>
                </c:pt>
                <c:pt idx="39">
                  <c:v>2026.7327777692117</c:v>
                </c:pt>
                <c:pt idx="40">
                  <c:v>1986.7898168304237</c:v>
                </c:pt>
                <c:pt idx="41">
                  <c:v>2007.8110815593391</c:v>
                </c:pt>
                <c:pt idx="42">
                  <c:v>1987.1134832574171</c:v>
                </c:pt>
                <c:pt idx="43">
                  <c:v>2010.2885678643361</c:v>
                </c:pt>
                <c:pt idx="44">
                  <c:v>2002.687806954782</c:v>
                </c:pt>
                <c:pt idx="45">
                  <c:v>2004.9987193051493</c:v>
                </c:pt>
                <c:pt idx="46">
                  <c:v>1963.84958649287</c:v>
                </c:pt>
                <c:pt idx="47">
                  <c:v>2002.4687324184924</c:v>
                </c:pt>
                <c:pt idx="48">
                  <c:v>1988.0009909247747</c:v>
                </c:pt>
                <c:pt idx="49">
                  <c:v>1991.8093635642435</c:v>
                </c:pt>
                <c:pt idx="50">
                  <c:v>1998.2559302225127</c:v>
                </c:pt>
                <c:pt idx="51">
                  <c:v>1985.2483597351238</c:v>
                </c:pt>
                <c:pt idx="52">
                  <c:v>1995.9166189000825</c:v>
                </c:pt>
                <c:pt idx="53">
                  <c:v>1973.6838162789354</c:v>
                </c:pt>
                <c:pt idx="54">
                  <c:v>1986.0031039133901</c:v>
                </c:pt>
                <c:pt idx="55">
                  <c:v>2016.4568973559653</c:v>
                </c:pt>
                <c:pt idx="56">
                  <c:v>2021.6403805097798</c:v>
                </c:pt>
                <c:pt idx="57">
                  <c:v>1979.688163875835</c:v>
                </c:pt>
                <c:pt idx="58">
                  <c:v>1966.6608346160501</c:v>
                </c:pt>
                <c:pt idx="59">
                  <c:v>3017.0188855008746</c:v>
                </c:pt>
                <c:pt idx="60">
                  <c:v>2952.9370597883826</c:v>
                </c:pt>
                <c:pt idx="61">
                  <c:v>3008.4705789049622</c:v>
                </c:pt>
                <c:pt idx="62">
                  <c:v>3054.8241132491967</c:v>
                </c:pt>
                <c:pt idx="63">
                  <c:v>3017.8914547177556</c:v>
                </c:pt>
                <c:pt idx="64">
                  <c:v>3042.3089659307152</c:v>
                </c:pt>
                <c:pt idx="65">
                  <c:v>3018.642845134309</c:v>
                </c:pt>
                <c:pt idx="66">
                  <c:v>3027.242072064837</c:v>
                </c:pt>
                <c:pt idx="67">
                  <c:v>3030.4101831716252</c:v>
                </c:pt>
                <c:pt idx="68">
                  <c:v>3030.4024752040277</c:v>
                </c:pt>
                <c:pt idx="69">
                  <c:v>3001.858950327005</c:v>
                </c:pt>
                <c:pt idx="70">
                  <c:v>2980.5910647410201</c:v>
                </c:pt>
                <c:pt idx="71">
                  <c:v>3022.8171529670362</c:v>
                </c:pt>
                <c:pt idx="72">
                  <c:v>2972.8202737969696</c:v>
                </c:pt>
                <c:pt idx="73">
                  <c:v>3000.9307541404269</c:v>
                </c:pt>
                <c:pt idx="74">
                  <c:v>3009.775817488844</c:v>
                </c:pt>
                <c:pt idx="75">
                  <c:v>2972.8167949797353</c:v>
                </c:pt>
                <c:pt idx="76">
                  <c:v>2948.39317878359</c:v>
                </c:pt>
                <c:pt idx="77">
                  <c:v>3043.2801698480034</c:v>
                </c:pt>
                <c:pt idx="78">
                  <c:v>2976.4340827823617</c:v>
                </c:pt>
                <c:pt idx="79">
                  <c:v>3014.5100784720853</c:v>
                </c:pt>
                <c:pt idx="80">
                  <c:v>2978.8489617458254</c:v>
                </c:pt>
                <c:pt idx="81">
                  <c:v>3067.6031049806625</c:v>
                </c:pt>
                <c:pt idx="82">
                  <c:v>3017.2457930602832</c:v>
                </c:pt>
                <c:pt idx="83">
                  <c:v>2970.8555606048321</c:v>
                </c:pt>
                <c:pt idx="84">
                  <c:v>3042.2778612119146</c:v>
                </c:pt>
                <c:pt idx="85">
                  <c:v>2964.4231593265431</c:v>
                </c:pt>
              </c:numCache>
            </c:numRef>
          </c:xVal>
          <c:yVal>
            <c:numRef>
              <c:f>'e)'!$B$2:$B$87</c:f>
              <c:numCache>
                <c:formatCode>General</c:formatCode>
                <c:ptCount val="86"/>
                <c:pt idx="0">
                  <c:v>4500</c:v>
                </c:pt>
                <c:pt idx="1">
                  <c:v>5048</c:v>
                </c:pt>
                <c:pt idx="2">
                  <c:v>5038</c:v>
                </c:pt>
                <c:pt idx="3">
                  <c:v>5004</c:v>
                </c:pt>
                <c:pt idx="4">
                  <c:v>4500</c:v>
                </c:pt>
                <c:pt idx="5">
                  <c:v>5039</c:v>
                </c:pt>
                <c:pt idx="6">
                  <c:v>5008</c:v>
                </c:pt>
                <c:pt idx="7">
                  <c:v>5045</c:v>
                </c:pt>
                <c:pt idx="8">
                  <c:v>4530</c:v>
                </c:pt>
                <c:pt idx="9">
                  <c:v>5009</c:v>
                </c:pt>
                <c:pt idx="10">
                  <c:v>5051</c:v>
                </c:pt>
                <c:pt idx="11">
                  <c:v>5103</c:v>
                </c:pt>
                <c:pt idx="12">
                  <c:v>4657</c:v>
                </c:pt>
                <c:pt idx="13">
                  <c:v>5014</c:v>
                </c:pt>
                <c:pt idx="14">
                  <c:v>4977</c:v>
                </c:pt>
                <c:pt idx="15">
                  <c:v>5007</c:v>
                </c:pt>
                <c:pt idx="16">
                  <c:v>5068</c:v>
                </c:pt>
                <c:pt idx="17">
                  <c:v>5029</c:v>
                </c:pt>
                <c:pt idx="18">
                  <c:v>5056</c:v>
                </c:pt>
                <c:pt idx="19">
                  <c:v>5025</c:v>
                </c:pt>
                <c:pt idx="20">
                  <c:v>5013</c:v>
                </c:pt>
                <c:pt idx="21">
                  <c:v>5070</c:v>
                </c:pt>
                <c:pt idx="22">
                  <c:v>5003</c:v>
                </c:pt>
                <c:pt idx="23">
                  <c:v>4443</c:v>
                </c:pt>
                <c:pt idx="24">
                  <c:v>5052</c:v>
                </c:pt>
                <c:pt idx="25">
                  <c:v>5033</c:v>
                </c:pt>
                <c:pt idx="26">
                  <c:v>4644</c:v>
                </c:pt>
                <c:pt idx="27">
                  <c:v>5069</c:v>
                </c:pt>
                <c:pt idx="28">
                  <c:v>5046</c:v>
                </c:pt>
                <c:pt idx="29">
                  <c:v>4256</c:v>
                </c:pt>
                <c:pt idx="30">
                  <c:v>5120</c:v>
                </c:pt>
                <c:pt idx="31">
                  <c:v>4952</c:v>
                </c:pt>
                <c:pt idx="32">
                  <c:v>5030</c:v>
                </c:pt>
                <c:pt idx="33">
                  <c:v>6763</c:v>
                </c:pt>
                <c:pt idx="34">
                  <c:v>6926</c:v>
                </c:pt>
                <c:pt idx="35">
                  <c:v>6973</c:v>
                </c:pt>
                <c:pt idx="36">
                  <c:v>6938</c:v>
                </c:pt>
                <c:pt idx="37">
                  <c:v>6867</c:v>
                </c:pt>
                <c:pt idx="38">
                  <c:v>6831</c:v>
                </c:pt>
                <c:pt idx="39">
                  <c:v>6931</c:v>
                </c:pt>
                <c:pt idx="40">
                  <c:v>6894</c:v>
                </c:pt>
                <c:pt idx="41">
                  <c:v>6899</c:v>
                </c:pt>
                <c:pt idx="42">
                  <c:v>6846</c:v>
                </c:pt>
                <c:pt idx="43">
                  <c:v>6922</c:v>
                </c:pt>
                <c:pt idx="44">
                  <c:v>6906</c:v>
                </c:pt>
                <c:pt idx="45">
                  <c:v>6859</c:v>
                </c:pt>
                <c:pt idx="46">
                  <c:v>6771</c:v>
                </c:pt>
                <c:pt idx="47">
                  <c:v>6874</c:v>
                </c:pt>
                <c:pt idx="48">
                  <c:v>6899</c:v>
                </c:pt>
                <c:pt idx="49">
                  <c:v>6870</c:v>
                </c:pt>
                <c:pt idx="50">
                  <c:v>6864</c:v>
                </c:pt>
                <c:pt idx="51">
                  <c:v>6883</c:v>
                </c:pt>
                <c:pt idx="52">
                  <c:v>6901</c:v>
                </c:pt>
                <c:pt idx="53">
                  <c:v>6849</c:v>
                </c:pt>
                <c:pt idx="54">
                  <c:v>6803</c:v>
                </c:pt>
                <c:pt idx="55">
                  <c:v>6934</c:v>
                </c:pt>
                <c:pt idx="56">
                  <c:v>6958</c:v>
                </c:pt>
                <c:pt idx="57">
                  <c:v>6805</c:v>
                </c:pt>
                <c:pt idx="58">
                  <c:v>6846</c:v>
                </c:pt>
                <c:pt idx="59">
                  <c:v>8595</c:v>
                </c:pt>
                <c:pt idx="60">
                  <c:v>8474</c:v>
                </c:pt>
                <c:pt idx="61">
                  <c:v>8613</c:v>
                </c:pt>
                <c:pt idx="62">
                  <c:v>8666</c:v>
                </c:pt>
                <c:pt idx="63">
                  <c:v>8613</c:v>
                </c:pt>
                <c:pt idx="64">
                  <c:v>8610</c:v>
                </c:pt>
                <c:pt idx="65">
                  <c:v>8634</c:v>
                </c:pt>
                <c:pt idx="66">
                  <c:v>8639</c:v>
                </c:pt>
                <c:pt idx="67">
                  <c:v>8624</c:v>
                </c:pt>
                <c:pt idx="68">
                  <c:v>8664</c:v>
                </c:pt>
                <c:pt idx="69">
                  <c:v>8592</c:v>
                </c:pt>
                <c:pt idx="70">
                  <c:v>8547</c:v>
                </c:pt>
                <c:pt idx="71">
                  <c:v>8556</c:v>
                </c:pt>
                <c:pt idx="72">
                  <c:v>8513</c:v>
                </c:pt>
                <c:pt idx="73">
                  <c:v>8521</c:v>
                </c:pt>
                <c:pt idx="74">
                  <c:v>8556</c:v>
                </c:pt>
                <c:pt idx="75">
                  <c:v>8523</c:v>
                </c:pt>
                <c:pt idx="76">
                  <c:v>8457</c:v>
                </c:pt>
                <c:pt idx="77">
                  <c:v>8624</c:v>
                </c:pt>
                <c:pt idx="78">
                  <c:v>8547</c:v>
                </c:pt>
                <c:pt idx="79">
                  <c:v>8583</c:v>
                </c:pt>
                <c:pt idx="80">
                  <c:v>8531</c:v>
                </c:pt>
                <c:pt idx="81">
                  <c:v>8713</c:v>
                </c:pt>
                <c:pt idx="82">
                  <c:v>8604</c:v>
                </c:pt>
                <c:pt idx="83">
                  <c:v>8443</c:v>
                </c:pt>
                <c:pt idx="84">
                  <c:v>8648</c:v>
                </c:pt>
                <c:pt idx="85">
                  <c:v>8503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D-449C-A5D9-01D9D288B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798712"/>
        <c:axId val="325797928"/>
      </c:scatterChart>
      <c:valAx>
        <c:axId val="32579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Verkaufsförderung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797928"/>
        <c:crosses val="autoZero"/>
        <c:crossBetween val="midCat"/>
      </c:valAx>
      <c:valAx>
        <c:axId val="3257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798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#Aktionen Konkurrenz - Verkäufe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4070348870624742E-2"/>
                  <c:y val="-4.42335766423357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'e)'!$E$2:$E$87</c:f>
              <c:numCache>
                <c:formatCode>General</c:formatCode>
                <c:ptCount val="86"/>
                <c:pt idx="0">
                  <c:v>14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16</c:v>
                </c:pt>
                <c:pt idx="7">
                  <c:v>16</c:v>
                </c:pt>
                <c:pt idx="8">
                  <c:v>15</c:v>
                </c:pt>
                <c:pt idx="9">
                  <c:v>15</c:v>
                </c:pt>
                <c:pt idx="10">
                  <c:v>12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18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13</c:v>
                </c:pt>
                <c:pt idx="22">
                  <c:v>15</c:v>
                </c:pt>
                <c:pt idx="23">
                  <c:v>16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10</c:v>
                </c:pt>
                <c:pt idx="28">
                  <c:v>13</c:v>
                </c:pt>
                <c:pt idx="29">
                  <c:v>19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33</c:v>
                </c:pt>
                <c:pt idx="34">
                  <c:v>28</c:v>
                </c:pt>
                <c:pt idx="35">
                  <c:v>29</c:v>
                </c:pt>
                <c:pt idx="36">
                  <c:v>25</c:v>
                </c:pt>
                <c:pt idx="37">
                  <c:v>32</c:v>
                </c:pt>
                <c:pt idx="38">
                  <c:v>32</c:v>
                </c:pt>
                <c:pt idx="39">
                  <c:v>30</c:v>
                </c:pt>
                <c:pt idx="40">
                  <c:v>26</c:v>
                </c:pt>
                <c:pt idx="41">
                  <c:v>30</c:v>
                </c:pt>
                <c:pt idx="42">
                  <c:v>31</c:v>
                </c:pt>
                <c:pt idx="43">
                  <c:v>28</c:v>
                </c:pt>
                <c:pt idx="44">
                  <c:v>28</c:v>
                </c:pt>
                <c:pt idx="45">
                  <c:v>33</c:v>
                </c:pt>
                <c:pt idx="46">
                  <c:v>33</c:v>
                </c:pt>
                <c:pt idx="47">
                  <c:v>31</c:v>
                </c:pt>
                <c:pt idx="48">
                  <c:v>26</c:v>
                </c:pt>
                <c:pt idx="49">
                  <c:v>29</c:v>
                </c:pt>
                <c:pt idx="50">
                  <c:v>31</c:v>
                </c:pt>
                <c:pt idx="51">
                  <c:v>27</c:v>
                </c:pt>
                <c:pt idx="52">
                  <c:v>27</c:v>
                </c:pt>
                <c:pt idx="53">
                  <c:v>28</c:v>
                </c:pt>
                <c:pt idx="54">
                  <c:v>34</c:v>
                </c:pt>
                <c:pt idx="55">
                  <c:v>28</c:v>
                </c:pt>
                <c:pt idx="56">
                  <c:v>27</c:v>
                </c:pt>
                <c:pt idx="57">
                  <c:v>33</c:v>
                </c:pt>
                <c:pt idx="58">
                  <c:v>27</c:v>
                </c:pt>
                <c:pt idx="59">
                  <c:v>45</c:v>
                </c:pt>
                <c:pt idx="60">
                  <c:v>44</c:v>
                </c:pt>
                <c:pt idx="61">
                  <c:v>41</c:v>
                </c:pt>
                <c:pt idx="62">
                  <c:v>45</c:v>
                </c:pt>
                <c:pt idx="63">
                  <c:v>43</c:v>
                </c:pt>
                <c:pt idx="64">
                  <c:v>48</c:v>
                </c:pt>
                <c:pt idx="65">
                  <c:v>41</c:v>
                </c:pt>
                <c:pt idx="66">
                  <c:v>42</c:v>
                </c:pt>
                <c:pt idx="67">
                  <c:v>45</c:v>
                </c:pt>
                <c:pt idx="68">
                  <c:v>41</c:v>
                </c:pt>
                <c:pt idx="69">
                  <c:v>42</c:v>
                </c:pt>
                <c:pt idx="70">
                  <c:v>42</c:v>
                </c:pt>
                <c:pt idx="71">
                  <c:v>50</c:v>
                </c:pt>
                <c:pt idx="72">
                  <c:v>44</c:v>
                </c:pt>
                <c:pt idx="73">
                  <c:v>49</c:v>
                </c:pt>
                <c:pt idx="74">
                  <c:v>44</c:v>
                </c:pt>
                <c:pt idx="75">
                  <c:v>43</c:v>
                </c:pt>
                <c:pt idx="76">
                  <c:v>45</c:v>
                </c:pt>
                <c:pt idx="77">
                  <c:v>47</c:v>
                </c:pt>
                <c:pt idx="78">
                  <c:v>41</c:v>
                </c:pt>
                <c:pt idx="79">
                  <c:v>45</c:v>
                </c:pt>
                <c:pt idx="80">
                  <c:v>43</c:v>
                </c:pt>
                <c:pt idx="81">
                  <c:v>43</c:v>
                </c:pt>
                <c:pt idx="82">
                  <c:v>44</c:v>
                </c:pt>
                <c:pt idx="83">
                  <c:v>51</c:v>
                </c:pt>
                <c:pt idx="84">
                  <c:v>45</c:v>
                </c:pt>
                <c:pt idx="85">
                  <c:v>43</c:v>
                </c:pt>
              </c:numCache>
            </c:numRef>
          </c:xVal>
          <c:yVal>
            <c:numRef>
              <c:f>'e)'!$B$2:$B$87</c:f>
              <c:numCache>
                <c:formatCode>General</c:formatCode>
                <c:ptCount val="86"/>
                <c:pt idx="0">
                  <c:v>4500</c:v>
                </c:pt>
                <c:pt idx="1">
                  <c:v>5048</c:v>
                </c:pt>
                <c:pt idx="2">
                  <c:v>5038</c:v>
                </c:pt>
                <c:pt idx="3">
                  <c:v>5004</c:v>
                </c:pt>
                <c:pt idx="4">
                  <c:v>4500</c:v>
                </c:pt>
                <c:pt idx="5">
                  <c:v>5039</c:v>
                </c:pt>
                <c:pt idx="6">
                  <c:v>5008</c:v>
                </c:pt>
                <c:pt idx="7">
                  <c:v>5045</c:v>
                </c:pt>
                <c:pt idx="8">
                  <c:v>4530</c:v>
                </c:pt>
                <c:pt idx="9">
                  <c:v>5009</c:v>
                </c:pt>
                <c:pt idx="10">
                  <c:v>5051</c:v>
                </c:pt>
                <c:pt idx="11">
                  <c:v>5103</c:v>
                </c:pt>
                <c:pt idx="12">
                  <c:v>4657</c:v>
                </c:pt>
                <c:pt idx="13">
                  <c:v>5014</c:v>
                </c:pt>
                <c:pt idx="14">
                  <c:v>4977</c:v>
                </c:pt>
                <c:pt idx="15">
                  <c:v>5007</c:v>
                </c:pt>
                <c:pt idx="16">
                  <c:v>5068</c:v>
                </c:pt>
                <c:pt idx="17">
                  <c:v>5029</c:v>
                </c:pt>
                <c:pt idx="18">
                  <c:v>5056</c:v>
                </c:pt>
                <c:pt idx="19">
                  <c:v>5025</c:v>
                </c:pt>
                <c:pt idx="20">
                  <c:v>5013</c:v>
                </c:pt>
                <c:pt idx="21">
                  <c:v>5070</c:v>
                </c:pt>
                <c:pt idx="22">
                  <c:v>5003</c:v>
                </c:pt>
                <c:pt idx="23">
                  <c:v>4443</c:v>
                </c:pt>
                <c:pt idx="24">
                  <c:v>5052</c:v>
                </c:pt>
                <c:pt idx="25">
                  <c:v>5033</c:v>
                </c:pt>
                <c:pt idx="26">
                  <c:v>4644</c:v>
                </c:pt>
                <c:pt idx="27">
                  <c:v>5069</c:v>
                </c:pt>
                <c:pt idx="28">
                  <c:v>5046</c:v>
                </c:pt>
                <c:pt idx="29">
                  <c:v>4256</c:v>
                </c:pt>
                <c:pt idx="30">
                  <c:v>5120</c:v>
                </c:pt>
                <c:pt idx="31">
                  <c:v>4952</c:v>
                </c:pt>
                <c:pt idx="32">
                  <c:v>5030</c:v>
                </c:pt>
                <c:pt idx="33">
                  <c:v>6763</c:v>
                </c:pt>
                <c:pt idx="34">
                  <c:v>6926</c:v>
                </c:pt>
                <c:pt idx="35">
                  <c:v>6973</c:v>
                </c:pt>
                <c:pt idx="36">
                  <c:v>6938</c:v>
                </c:pt>
                <c:pt idx="37">
                  <c:v>6867</c:v>
                </c:pt>
                <c:pt idx="38">
                  <c:v>6831</c:v>
                </c:pt>
                <c:pt idx="39">
                  <c:v>6931</c:v>
                </c:pt>
                <c:pt idx="40">
                  <c:v>6894</c:v>
                </c:pt>
                <c:pt idx="41">
                  <c:v>6899</c:v>
                </c:pt>
                <c:pt idx="42">
                  <c:v>6846</c:v>
                </c:pt>
                <c:pt idx="43">
                  <c:v>6922</c:v>
                </c:pt>
                <c:pt idx="44">
                  <c:v>6906</c:v>
                </c:pt>
                <c:pt idx="45">
                  <c:v>6859</c:v>
                </c:pt>
                <c:pt idx="46">
                  <c:v>6771</c:v>
                </c:pt>
                <c:pt idx="47">
                  <c:v>6874</c:v>
                </c:pt>
                <c:pt idx="48">
                  <c:v>6899</c:v>
                </c:pt>
                <c:pt idx="49">
                  <c:v>6870</c:v>
                </c:pt>
                <c:pt idx="50">
                  <c:v>6864</c:v>
                </c:pt>
                <c:pt idx="51">
                  <c:v>6883</c:v>
                </c:pt>
                <c:pt idx="52">
                  <c:v>6901</c:v>
                </c:pt>
                <c:pt idx="53">
                  <c:v>6849</c:v>
                </c:pt>
                <c:pt idx="54">
                  <c:v>6803</c:v>
                </c:pt>
                <c:pt idx="55">
                  <c:v>6934</c:v>
                </c:pt>
                <c:pt idx="56">
                  <c:v>6958</c:v>
                </c:pt>
                <c:pt idx="57">
                  <c:v>6805</c:v>
                </c:pt>
                <c:pt idx="58">
                  <c:v>6846</c:v>
                </c:pt>
                <c:pt idx="59">
                  <c:v>8595</c:v>
                </c:pt>
                <c:pt idx="60">
                  <c:v>8474</c:v>
                </c:pt>
                <c:pt idx="61">
                  <c:v>8613</c:v>
                </c:pt>
                <c:pt idx="62">
                  <c:v>8666</c:v>
                </c:pt>
                <c:pt idx="63">
                  <c:v>8613</c:v>
                </c:pt>
                <c:pt idx="64">
                  <c:v>8610</c:v>
                </c:pt>
                <c:pt idx="65">
                  <c:v>8634</c:v>
                </c:pt>
                <c:pt idx="66">
                  <c:v>8639</c:v>
                </c:pt>
                <c:pt idx="67">
                  <c:v>8624</c:v>
                </c:pt>
                <c:pt idx="68">
                  <c:v>8664</c:v>
                </c:pt>
                <c:pt idx="69">
                  <c:v>8592</c:v>
                </c:pt>
                <c:pt idx="70">
                  <c:v>8547</c:v>
                </c:pt>
                <c:pt idx="71">
                  <c:v>8556</c:v>
                </c:pt>
                <c:pt idx="72">
                  <c:v>8513</c:v>
                </c:pt>
                <c:pt idx="73">
                  <c:v>8521</c:v>
                </c:pt>
                <c:pt idx="74">
                  <c:v>8556</c:v>
                </c:pt>
                <c:pt idx="75">
                  <c:v>8523</c:v>
                </c:pt>
                <c:pt idx="76">
                  <c:v>8457</c:v>
                </c:pt>
                <c:pt idx="77">
                  <c:v>8624</c:v>
                </c:pt>
                <c:pt idx="78">
                  <c:v>8547</c:v>
                </c:pt>
                <c:pt idx="79">
                  <c:v>8583</c:v>
                </c:pt>
                <c:pt idx="80">
                  <c:v>8531</c:v>
                </c:pt>
                <c:pt idx="81">
                  <c:v>8713</c:v>
                </c:pt>
                <c:pt idx="82">
                  <c:v>8604</c:v>
                </c:pt>
                <c:pt idx="83">
                  <c:v>8443</c:v>
                </c:pt>
                <c:pt idx="84">
                  <c:v>8648</c:v>
                </c:pt>
                <c:pt idx="85">
                  <c:v>8503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FD-48D5-A43F-2AD73FA24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798712"/>
        <c:axId val="325797928"/>
      </c:scatterChart>
      <c:valAx>
        <c:axId val="32579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# Aktionen Konkurrenz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797928"/>
        <c:crosses val="autoZero"/>
        <c:crossBetween val="midCat"/>
      </c:valAx>
      <c:valAx>
        <c:axId val="3257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798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/>
              <a:t>Boxplot "Differenz" für FD</a:t>
            </a:r>
          </a:p>
        </cx:rich>
      </cx:tx>
    </cx:title>
    <cx:plotArea>
      <cx:plotAreaRegion>
        <cx:series layoutId="boxWhisker" uniqueId="{B119BCC8-FF8F-470D-A3E3-6E4A6D247868}"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r>
              <a:rPr lang="de-DE" sz="1400" b="0" i="0" baseline="0">
                <a:effectLst/>
                <a:latin typeface="Calibri" panose="020F0502020204030204" pitchFamily="34" charset="0"/>
              </a:rPr>
              <a:t>Boxplot "Differenz" für BA und SO</a:t>
            </a:r>
            <a:endParaRPr lang="de-DE" sz="1400" baseline="0">
              <a:effectLst/>
              <a:latin typeface="Calibri" panose="020F0502020204030204" pitchFamily="34" charset="0"/>
            </a:endParaRPr>
          </a:p>
        </cx:rich>
      </cx:tx>
    </cx:title>
    <cx:plotArea>
      <cx:plotAreaRegion>
        <cx:series layoutId="boxWhisker" uniqueId="{2B72CF08-AF22-4F6F-BCC1-C1AAAA70D631}"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155222</xdr:colOff>
      <xdr:row>44</xdr:row>
      <xdr:rowOff>15873</xdr:rowOff>
    </xdr:from>
    <xdr:to>
      <xdr:col>7</xdr:col>
      <xdr:colOff>65265</xdr:colOff>
      <xdr:row>64</xdr:row>
      <xdr:rowOff>47624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Diagramm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44</xdr:row>
      <xdr:rowOff>0</xdr:rowOff>
    </xdr:from>
    <xdr:to>
      <xdr:col>4</xdr:col>
      <xdr:colOff>124531</xdr:colOff>
      <xdr:row>60</xdr:row>
      <xdr:rowOff>163336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Diagramm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904874</xdr:colOff>
      <xdr:row>1</xdr:row>
      <xdr:rowOff>125556</xdr:rowOff>
    </xdr:from>
    <xdr:to>
      <xdr:col>12</xdr:col>
      <xdr:colOff>268431</xdr:colOff>
      <xdr:row>16</xdr:row>
      <xdr:rowOff>19915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593148</xdr:colOff>
      <xdr:row>1</xdr:row>
      <xdr:rowOff>138546</xdr:rowOff>
    </xdr:from>
    <xdr:to>
      <xdr:col>19</xdr:col>
      <xdr:colOff>335973</xdr:colOff>
      <xdr:row>16</xdr:row>
      <xdr:rowOff>32905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640.682891666664" createdVersion="6" refreshedVersion="6" minRefreshableVersion="3" recordCount="157">
  <cacheSource type="worksheet">
    <worksheetSource ref="B1:F1048576" sheet="Rohdaten"/>
  </cacheSource>
  <cacheFields count="5">
    <cacheField name="Bestellungen" numFmtId="0">
      <sharedItems containsString="0" containsBlank="1" containsNumber="1" containsInteger="1" minValue="4595" maxValue="8716"/>
    </cacheField>
    <cacheField name="Verkauf" numFmtId="0">
      <sharedItems containsString="0" containsBlank="1" containsNumber="1" containsInteger="1" minValue="4256" maxValue="8713"/>
    </cacheField>
    <cacheField name="Differenz" numFmtId="0">
      <sharedItems containsString="0" containsBlank="1" containsNumber="1" containsInteger="1" minValue="0" maxValue="339"/>
    </cacheField>
    <cacheField name="Ware vergriffen" numFmtId="0">
      <sharedItems containsString="0" containsBlank="1" containsNumber="1" containsInteger="1" minValue="0" maxValue="2" count="4">
        <n v="0"/>
        <n v="1"/>
        <n v="2"/>
        <m/>
      </sharedItems>
    </cacheField>
    <cacheField name="Warengruppe" numFmtId="0">
      <sharedItems containsBlank="1" count="4">
        <s v="FD"/>
        <s v="BA"/>
        <s v="S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reiter" refreshedDate="42653.462773263891" createdVersion="6" refreshedVersion="6" minRefreshableVersion="3" recordCount="157">
  <cacheSource type="worksheet">
    <worksheetSource ref="A1:E1048576" sheet="b)"/>
  </cacheSource>
  <cacheFields count="5">
    <cacheField name="Bestellungen" numFmtId="0">
      <sharedItems containsString="0" containsBlank="1" containsNumber="1" containsInteger="1" minValue="4595" maxValue="8716"/>
    </cacheField>
    <cacheField name="Verkauf" numFmtId="0">
      <sharedItems containsString="0" containsBlank="1" containsNumber="1" containsInteger="1" minValue="4256" maxValue="8713"/>
    </cacheField>
    <cacheField name="Ware vergriffen" numFmtId="0">
      <sharedItems containsString="0" containsBlank="1" containsNumber="1" containsInteger="1" minValue="0" maxValue="2" count="4">
        <n v="0"/>
        <n v="1"/>
        <n v="2"/>
        <m/>
      </sharedItems>
    </cacheField>
    <cacheField name="Warengruppe" numFmtId="0">
      <sharedItems containsBlank="1" count="4">
        <s v="FD"/>
        <s v="BA"/>
        <s v="SO"/>
        <m/>
      </sharedItems>
    </cacheField>
    <cacheField name="quadrierter Fehler" numFmtId="0">
      <sharedItems containsString="0" containsBlank="1" containsNumber="1" containsInteger="1" minValue="0" maxValue="114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reiter" refreshedDate="42654.446543518519" createdVersion="6" refreshedVersion="6" minRefreshableVersion="3" recordCount="157">
  <cacheSource type="worksheet">
    <worksheetSource ref="A1:A1048576" sheet="f)"/>
  </cacheSource>
  <cacheFields count="1">
    <cacheField name="Ware vergriffen" numFmtId="0">
      <sharedItems containsString="0" containsBlank="1" containsNumber="1" containsInteger="1" minValue="0" maxValue="2" count="4">
        <n v="0"/>
        <n v="1"/>
        <n v="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reiter" refreshedDate="42654.482487615744" createdVersion="6" refreshedVersion="6" minRefreshableVersion="3" recordCount="157">
  <cacheSource type="worksheet">
    <worksheetSource ref="A1:B1048576" sheet="g)"/>
  </cacheSource>
  <cacheFields count="2">
    <cacheField name="Ware vergriffen" numFmtId="0">
      <sharedItems containsString="0" containsBlank="1" containsNumber="1" containsInteger="1" minValue="0" maxValue="2" count="4">
        <n v="0"/>
        <n v="1"/>
        <n v="2"/>
        <m/>
      </sharedItems>
    </cacheField>
    <cacheField name="Warengruppe" numFmtId="0">
      <sharedItems containsBlank="1" count="4">
        <s v="FD"/>
        <s v="BA"/>
        <s v="S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jreiter" refreshedDate="42768.883498958334" createdVersion="6" refreshedVersion="6" minRefreshableVersion="3" recordCount="85">
  <cacheSource type="worksheet">
    <worksheetSource ref="J1:L1048576" sheet="a)"/>
  </cacheSource>
  <cacheFields count="3">
    <cacheField name="Warengruppe" numFmtId="0">
      <sharedItems containsBlank="1" count="4">
        <s v="FD"/>
        <s v="BA"/>
        <s v="SO"/>
        <m/>
      </sharedItems>
    </cacheField>
    <cacheField name="Differenz" numFmtId="0">
      <sharedItems containsString="0" containsBlank="1" containsNumber="1" containsInteger="1" minValue="1" maxValue="339"/>
    </cacheField>
    <cacheField name="Ausreißer" numFmtId="0">
      <sharedItems containsBlank="1" count="3">
        <b v="0"/>
        <b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7">
  <r>
    <n v="4608"/>
    <n v="4500"/>
    <n v="108"/>
    <x v="0"/>
    <x v="0"/>
  </r>
  <r>
    <n v="5065"/>
    <n v="5048"/>
    <n v="17"/>
    <x v="0"/>
    <x v="0"/>
  </r>
  <r>
    <n v="4671"/>
    <n v="4671"/>
    <n v="0"/>
    <x v="1"/>
    <x v="0"/>
  </r>
  <r>
    <n v="5077"/>
    <n v="5038"/>
    <n v="39"/>
    <x v="0"/>
    <x v="0"/>
  </r>
  <r>
    <n v="4646"/>
    <n v="4646"/>
    <n v="0"/>
    <x v="1"/>
    <x v="0"/>
  </r>
  <r>
    <n v="5047"/>
    <n v="5004"/>
    <n v="43"/>
    <x v="0"/>
    <x v="0"/>
  </r>
  <r>
    <n v="4624"/>
    <n v="4500"/>
    <n v="124"/>
    <x v="0"/>
    <x v="0"/>
  </r>
  <r>
    <n v="5052"/>
    <n v="5039"/>
    <n v="13"/>
    <x v="0"/>
    <x v="0"/>
  </r>
  <r>
    <n v="4677"/>
    <n v="4677"/>
    <n v="0"/>
    <x v="1"/>
    <x v="0"/>
  </r>
  <r>
    <n v="5056"/>
    <n v="5008"/>
    <n v="48"/>
    <x v="0"/>
    <x v="0"/>
  </r>
  <r>
    <n v="4682"/>
    <n v="4682"/>
    <n v="0"/>
    <x v="1"/>
    <x v="0"/>
  </r>
  <r>
    <n v="5087"/>
    <n v="5045"/>
    <n v="42"/>
    <x v="0"/>
    <x v="0"/>
  </r>
  <r>
    <n v="4630"/>
    <n v="4530"/>
    <n v="100"/>
    <x v="0"/>
    <x v="0"/>
  </r>
  <r>
    <n v="5030"/>
    <n v="5009"/>
    <n v="21"/>
    <x v="0"/>
    <x v="0"/>
  </r>
  <r>
    <n v="4613"/>
    <n v="4613"/>
    <n v="0"/>
    <x v="1"/>
    <x v="0"/>
  </r>
  <r>
    <n v="5070"/>
    <n v="5051"/>
    <n v="19"/>
    <x v="0"/>
    <x v="0"/>
  </r>
  <r>
    <n v="4655"/>
    <n v="4655"/>
    <n v="0"/>
    <x v="1"/>
    <x v="0"/>
  </r>
  <r>
    <n v="5129"/>
    <n v="5103"/>
    <n v="26"/>
    <x v="0"/>
    <x v="0"/>
  </r>
  <r>
    <n v="4667"/>
    <n v="4657"/>
    <n v="10"/>
    <x v="0"/>
    <x v="0"/>
  </r>
  <r>
    <n v="5048"/>
    <n v="5014"/>
    <n v="34"/>
    <x v="0"/>
    <x v="0"/>
  </r>
  <r>
    <n v="4598"/>
    <n v="4598"/>
    <n v="0"/>
    <x v="1"/>
    <x v="0"/>
  </r>
  <r>
    <n v="4991"/>
    <n v="4977"/>
    <n v="14"/>
    <x v="0"/>
    <x v="0"/>
  </r>
  <r>
    <n v="4673"/>
    <n v="4673"/>
    <n v="0"/>
    <x v="1"/>
    <x v="0"/>
  </r>
  <r>
    <n v="5042"/>
    <n v="5007"/>
    <n v="35"/>
    <x v="0"/>
    <x v="0"/>
  </r>
  <r>
    <n v="4671"/>
    <n v="4671"/>
    <n v="0"/>
    <x v="1"/>
    <x v="0"/>
  </r>
  <r>
    <n v="5080"/>
    <n v="5068"/>
    <n v="12"/>
    <x v="0"/>
    <x v="0"/>
  </r>
  <r>
    <n v="4637"/>
    <n v="4637"/>
    <n v="0"/>
    <x v="1"/>
    <x v="0"/>
  </r>
  <r>
    <n v="5037"/>
    <n v="5029"/>
    <n v="8"/>
    <x v="0"/>
    <x v="0"/>
  </r>
  <r>
    <n v="4677"/>
    <n v="4677"/>
    <n v="0"/>
    <x v="1"/>
    <x v="0"/>
  </r>
  <r>
    <n v="5107"/>
    <n v="5056"/>
    <n v="51"/>
    <x v="0"/>
    <x v="0"/>
  </r>
  <r>
    <n v="4632"/>
    <n v="4632"/>
    <n v="0"/>
    <x v="1"/>
    <x v="0"/>
  </r>
  <r>
    <n v="5029"/>
    <n v="5025"/>
    <n v="4"/>
    <x v="0"/>
    <x v="0"/>
  </r>
  <r>
    <n v="4648"/>
    <n v="4648"/>
    <n v="0"/>
    <x v="1"/>
    <x v="0"/>
  </r>
  <r>
    <n v="5020"/>
    <n v="5013"/>
    <n v="7"/>
    <x v="0"/>
    <x v="0"/>
  </r>
  <r>
    <n v="4681"/>
    <n v="4681"/>
    <n v="0"/>
    <x v="1"/>
    <x v="0"/>
  </r>
  <r>
    <n v="5103"/>
    <n v="5070"/>
    <n v="33"/>
    <x v="0"/>
    <x v="0"/>
  </r>
  <r>
    <n v="4693"/>
    <n v="4693"/>
    <n v="0"/>
    <x v="1"/>
    <x v="0"/>
  </r>
  <r>
    <n v="5048"/>
    <n v="5003"/>
    <n v="45"/>
    <x v="0"/>
    <x v="0"/>
  </r>
  <r>
    <n v="4648"/>
    <n v="4443"/>
    <n v="205"/>
    <x v="0"/>
    <x v="0"/>
  </r>
  <r>
    <n v="5063"/>
    <n v="5052"/>
    <n v="11"/>
    <x v="0"/>
    <x v="0"/>
  </r>
  <r>
    <n v="4660"/>
    <n v="4660"/>
    <n v="0"/>
    <x v="1"/>
    <x v="0"/>
  </r>
  <r>
    <n v="5045"/>
    <n v="5033"/>
    <n v="12"/>
    <x v="0"/>
    <x v="0"/>
  </r>
  <r>
    <n v="4644"/>
    <n v="4644"/>
    <n v="0"/>
    <x v="2"/>
    <x v="0"/>
  </r>
  <r>
    <n v="5077"/>
    <n v="5069"/>
    <n v="8"/>
    <x v="0"/>
    <x v="0"/>
  </r>
  <r>
    <n v="4698"/>
    <n v="4698"/>
    <n v="0"/>
    <x v="1"/>
    <x v="0"/>
  </r>
  <r>
    <n v="5070"/>
    <n v="5046"/>
    <n v="24"/>
    <x v="0"/>
    <x v="0"/>
  </r>
  <r>
    <n v="4595"/>
    <n v="4256"/>
    <n v="339"/>
    <x v="0"/>
    <x v="0"/>
  </r>
  <r>
    <n v="5141"/>
    <n v="5120"/>
    <n v="21"/>
    <x v="0"/>
    <x v="0"/>
  </r>
  <r>
    <n v="4622"/>
    <n v="4622"/>
    <n v="0"/>
    <x v="1"/>
    <x v="0"/>
  </r>
  <r>
    <n v="4996"/>
    <n v="4952"/>
    <n v="44"/>
    <x v="0"/>
    <x v="0"/>
  </r>
  <r>
    <n v="4633"/>
    <n v="4633"/>
    <n v="0"/>
    <x v="1"/>
    <x v="0"/>
  </r>
  <r>
    <n v="5073"/>
    <n v="5030"/>
    <n v="43"/>
    <x v="0"/>
    <x v="0"/>
  </r>
  <r>
    <n v="6539"/>
    <n v="6539"/>
    <n v="0"/>
    <x v="1"/>
    <x v="1"/>
  </r>
  <r>
    <n v="6765"/>
    <n v="6763"/>
    <n v="2"/>
    <x v="0"/>
    <x v="1"/>
  </r>
  <r>
    <n v="6507"/>
    <n v="6507"/>
    <n v="0"/>
    <x v="1"/>
    <x v="1"/>
  </r>
  <r>
    <n v="6927"/>
    <n v="6926"/>
    <n v="1"/>
    <x v="0"/>
    <x v="1"/>
  </r>
  <r>
    <n v="6543"/>
    <n v="6543"/>
    <n v="0"/>
    <x v="1"/>
    <x v="1"/>
  </r>
  <r>
    <n v="6978"/>
    <n v="6973"/>
    <n v="5"/>
    <x v="0"/>
    <x v="1"/>
  </r>
  <r>
    <n v="6513"/>
    <n v="6513"/>
    <n v="0"/>
    <x v="1"/>
    <x v="1"/>
  </r>
  <r>
    <n v="6939"/>
    <n v="6938"/>
    <n v="1"/>
    <x v="0"/>
    <x v="1"/>
  </r>
  <r>
    <n v="6605"/>
    <n v="6605"/>
    <n v="0"/>
    <x v="1"/>
    <x v="1"/>
  </r>
  <r>
    <n v="6871"/>
    <n v="6867"/>
    <n v="4"/>
    <x v="0"/>
    <x v="1"/>
  </r>
  <r>
    <n v="6493"/>
    <n v="6493"/>
    <n v="0"/>
    <x v="1"/>
    <x v="1"/>
  </r>
  <r>
    <n v="6832"/>
    <n v="6831"/>
    <n v="1"/>
    <x v="0"/>
    <x v="1"/>
  </r>
  <r>
    <n v="6485"/>
    <n v="6485"/>
    <n v="0"/>
    <x v="1"/>
    <x v="1"/>
  </r>
  <r>
    <n v="6935"/>
    <n v="6931"/>
    <n v="4"/>
    <x v="0"/>
    <x v="1"/>
  </r>
  <r>
    <n v="6472"/>
    <n v="6472"/>
    <n v="0"/>
    <x v="1"/>
    <x v="1"/>
  </r>
  <r>
    <n v="6895"/>
    <n v="6894"/>
    <n v="1"/>
    <x v="0"/>
    <x v="1"/>
  </r>
  <r>
    <n v="6545"/>
    <n v="6545"/>
    <n v="0"/>
    <x v="1"/>
    <x v="1"/>
  </r>
  <r>
    <n v="6905"/>
    <n v="6899"/>
    <n v="6"/>
    <x v="0"/>
    <x v="1"/>
  </r>
  <r>
    <n v="6529"/>
    <n v="6529"/>
    <n v="0"/>
    <x v="1"/>
    <x v="1"/>
  </r>
  <r>
    <n v="6851"/>
    <n v="6846"/>
    <n v="5"/>
    <x v="0"/>
    <x v="1"/>
  </r>
  <r>
    <n v="6488"/>
    <n v="6488"/>
    <n v="0"/>
    <x v="1"/>
    <x v="1"/>
  </r>
  <r>
    <n v="6928"/>
    <n v="6922"/>
    <n v="6"/>
    <x v="0"/>
    <x v="1"/>
  </r>
  <r>
    <n v="6524"/>
    <n v="6524"/>
    <n v="0"/>
    <x v="1"/>
    <x v="1"/>
  </r>
  <r>
    <n v="6912"/>
    <n v="6906"/>
    <n v="6"/>
    <x v="0"/>
    <x v="1"/>
  </r>
  <r>
    <n v="6501"/>
    <n v="6501"/>
    <n v="0"/>
    <x v="1"/>
    <x v="1"/>
  </r>
  <r>
    <n v="6860"/>
    <n v="6859"/>
    <n v="1"/>
    <x v="0"/>
    <x v="1"/>
  </r>
  <r>
    <n v="6501"/>
    <n v="6501"/>
    <n v="0"/>
    <x v="1"/>
    <x v="1"/>
  </r>
  <r>
    <n v="6777"/>
    <n v="6771"/>
    <n v="6"/>
    <x v="0"/>
    <x v="1"/>
  </r>
  <r>
    <n v="6495"/>
    <n v="6495"/>
    <n v="0"/>
    <x v="1"/>
    <x v="1"/>
  </r>
  <r>
    <n v="6881"/>
    <n v="6874"/>
    <n v="7"/>
    <x v="0"/>
    <x v="1"/>
  </r>
  <r>
    <n v="6423"/>
    <n v="6423"/>
    <n v="0"/>
    <x v="1"/>
    <x v="1"/>
  </r>
  <r>
    <n v="6902"/>
    <n v="6899"/>
    <n v="3"/>
    <x v="0"/>
    <x v="1"/>
  </r>
  <r>
    <n v="6420"/>
    <n v="6420"/>
    <n v="0"/>
    <x v="1"/>
    <x v="1"/>
  </r>
  <r>
    <n v="6876"/>
    <n v="6870"/>
    <n v="6"/>
    <x v="0"/>
    <x v="1"/>
  </r>
  <r>
    <n v="6493"/>
    <n v="6493"/>
    <n v="0"/>
    <x v="1"/>
    <x v="1"/>
  </r>
  <r>
    <n v="6866"/>
    <n v="6864"/>
    <n v="2"/>
    <x v="0"/>
    <x v="1"/>
  </r>
  <r>
    <n v="6423"/>
    <n v="6423"/>
    <n v="0"/>
    <x v="1"/>
    <x v="1"/>
  </r>
  <r>
    <n v="6887"/>
    <n v="6883"/>
    <n v="4"/>
    <x v="0"/>
    <x v="1"/>
  </r>
  <r>
    <n v="6519"/>
    <n v="6519"/>
    <n v="0"/>
    <x v="1"/>
    <x v="1"/>
  </r>
  <r>
    <n v="6908"/>
    <n v="6901"/>
    <n v="7"/>
    <x v="0"/>
    <x v="1"/>
  </r>
  <r>
    <n v="6553"/>
    <n v="6553"/>
    <n v="0"/>
    <x v="1"/>
    <x v="1"/>
  </r>
  <r>
    <n v="6853"/>
    <n v="6849"/>
    <n v="4"/>
    <x v="0"/>
    <x v="1"/>
  </r>
  <r>
    <n v="6520"/>
    <n v="6520"/>
    <n v="0"/>
    <x v="1"/>
    <x v="1"/>
  </r>
  <r>
    <n v="6804"/>
    <n v="6803"/>
    <n v="1"/>
    <x v="0"/>
    <x v="1"/>
  </r>
  <r>
    <n v="6503"/>
    <n v="6503"/>
    <n v="0"/>
    <x v="1"/>
    <x v="1"/>
  </r>
  <r>
    <n v="6940"/>
    <n v="6934"/>
    <n v="6"/>
    <x v="0"/>
    <x v="1"/>
  </r>
  <r>
    <n v="6470"/>
    <n v="6470"/>
    <n v="0"/>
    <x v="1"/>
    <x v="1"/>
  </r>
  <r>
    <n v="6962"/>
    <n v="6958"/>
    <n v="4"/>
    <x v="0"/>
    <x v="1"/>
  </r>
  <r>
    <n v="6536"/>
    <n v="6536"/>
    <n v="0"/>
    <x v="1"/>
    <x v="1"/>
  </r>
  <r>
    <n v="6807"/>
    <n v="6805"/>
    <n v="2"/>
    <x v="0"/>
    <x v="1"/>
  </r>
  <r>
    <n v="6484"/>
    <n v="6484"/>
    <n v="0"/>
    <x v="1"/>
    <x v="1"/>
  </r>
  <r>
    <n v="6847"/>
    <n v="6846"/>
    <n v="1"/>
    <x v="0"/>
    <x v="1"/>
  </r>
  <r>
    <n v="8540"/>
    <n v="8540"/>
    <n v="0"/>
    <x v="1"/>
    <x v="2"/>
  </r>
  <r>
    <n v="8598"/>
    <n v="8595"/>
    <n v="3"/>
    <x v="0"/>
    <x v="2"/>
  </r>
  <r>
    <n v="8412"/>
    <n v="8412"/>
    <n v="0"/>
    <x v="1"/>
    <x v="2"/>
  </r>
  <r>
    <n v="8477"/>
    <n v="8474"/>
    <n v="3"/>
    <x v="0"/>
    <x v="2"/>
  </r>
  <r>
    <n v="8499"/>
    <n v="8499"/>
    <n v="0"/>
    <x v="1"/>
    <x v="2"/>
  </r>
  <r>
    <n v="8614"/>
    <n v="8613"/>
    <n v="1"/>
    <x v="0"/>
    <x v="2"/>
  </r>
  <r>
    <n v="8608"/>
    <n v="8608"/>
    <n v="0"/>
    <x v="1"/>
    <x v="2"/>
  </r>
  <r>
    <n v="8668"/>
    <n v="8666"/>
    <n v="2"/>
    <x v="0"/>
    <x v="2"/>
  </r>
  <r>
    <n v="8535"/>
    <n v="8535"/>
    <n v="0"/>
    <x v="1"/>
    <x v="2"/>
  </r>
  <r>
    <n v="8616"/>
    <n v="8613"/>
    <n v="3"/>
    <x v="0"/>
    <x v="2"/>
  </r>
  <r>
    <n v="8545"/>
    <n v="8545"/>
    <n v="0"/>
    <x v="1"/>
    <x v="2"/>
  </r>
  <r>
    <n v="8618"/>
    <n v="8610"/>
    <n v="8"/>
    <x v="0"/>
    <x v="2"/>
  </r>
  <r>
    <n v="8632"/>
    <n v="8632"/>
    <n v="0"/>
    <x v="1"/>
    <x v="2"/>
  </r>
  <r>
    <n v="8640"/>
    <n v="8634"/>
    <n v="6"/>
    <x v="0"/>
    <x v="2"/>
  </r>
  <r>
    <n v="8508"/>
    <n v="8508"/>
    <n v="0"/>
    <x v="1"/>
    <x v="2"/>
  </r>
  <r>
    <n v="8640"/>
    <n v="8639"/>
    <n v="1"/>
    <x v="0"/>
    <x v="2"/>
  </r>
  <r>
    <n v="8422"/>
    <n v="8422"/>
    <n v="0"/>
    <x v="1"/>
    <x v="2"/>
  </r>
  <r>
    <n v="8628"/>
    <n v="8624"/>
    <n v="4"/>
    <x v="0"/>
    <x v="2"/>
  </r>
  <r>
    <n v="8545"/>
    <n v="8545"/>
    <n v="0"/>
    <x v="1"/>
    <x v="2"/>
  </r>
  <r>
    <n v="8666"/>
    <n v="8664"/>
    <n v="2"/>
    <x v="0"/>
    <x v="2"/>
  </r>
  <r>
    <n v="8588"/>
    <n v="8588"/>
    <n v="0"/>
    <x v="1"/>
    <x v="2"/>
  </r>
  <r>
    <n v="8597"/>
    <n v="8592"/>
    <n v="5"/>
    <x v="0"/>
    <x v="2"/>
  </r>
  <r>
    <n v="8502"/>
    <n v="8502"/>
    <n v="0"/>
    <x v="1"/>
    <x v="2"/>
  </r>
  <r>
    <n v="8550"/>
    <n v="8547"/>
    <n v="3"/>
    <x v="0"/>
    <x v="2"/>
  </r>
  <r>
    <n v="8440"/>
    <n v="8440"/>
    <n v="0"/>
    <x v="1"/>
    <x v="2"/>
  </r>
  <r>
    <n v="8560"/>
    <n v="8556"/>
    <n v="4"/>
    <x v="0"/>
    <x v="2"/>
  </r>
  <r>
    <n v="8558"/>
    <n v="8558"/>
    <n v="0"/>
    <x v="1"/>
    <x v="2"/>
  </r>
  <r>
    <n v="8518"/>
    <n v="8513"/>
    <n v="5"/>
    <x v="0"/>
    <x v="2"/>
  </r>
  <r>
    <n v="8431"/>
    <n v="8431"/>
    <n v="0"/>
    <x v="1"/>
    <x v="2"/>
  </r>
  <r>
    <n v="8528"/>
    <n v="8521"/>
    <n v="7"/>
    <x v="0"/>
    <x v="2"/>
  </r>
  <r>
    <n v="8556"/>
    <n v="8556"/>
    <n v="0"/>
    <x v="2"/>
    <x v="2"/>
  </r>
  <r>
    <n v="8524"/>
    <n v="8523"/>
    <n v="1"/>
    <x v="0"/>
    <x v="2"/>
  </r>
  <r>
    <n v="8493"/>
    <n v="8493"/>
    <n v="0"/>
    <x v="1"/>
    <x v="2"/>
  </r>
  <r>
    <n v="8463"/>
    <n v="8457"/>
    <n v="6"/>
    <x v="0"/>
    <x v="2"/>
  </r>
  <r>
    <n v="8473"/>
    <n v="8473"/>
    <n v="0"/>
    <x v="1"/>
    <x v="2"/>
  </r>
  <r>
    <n v="8633"/>
    <n v="8624"/>
    <n v="9"/>
    <x v="0"/>
    <x v="2"/>
  </r>
  <r>
    <n v="8427"/>
    <n v="8427"/>
    <n v="0"/>
    <x v="1"/>
    <x v="2"/>
  </r>
  <r>
    <n v="8552"/>
    <n v="8547"/>
    <n v="5"/>
    <x v="0"/>
    <x v="2"/>
  </r>
  <r>
    <n v="8487"/>
    <n v="8487"/>
    <n v="0"/>
    <x v="1"/>
    <x v="2"/>
  </r>
  <r>
    <n v="8588"/>
    <n v="8583"/>
    <n v="5"/>
    <x v="0"/>
    <x v="2"/>
  </r>
  <r>
    <n v="8475"/>
    <n v="8475"/>
    <n v="0"/>
    <x v="1"/>
    <x v="2"/>
  </r>
  <r>
    <n v="8536"/>
    <n v="8531"/>
    <n v="5"/>
    <x v="0"/>
    <x v="2"/>
  </r>
  <r>
    <n v="8567"/>
    <n v="8567"/>
    <n v="0"/>
    <x v="1"/>
    <x v="2"/>
  </r>
  <r>
    <n v="8716"/>
    <n v="8713"/>
    <n v="3"/>
    <x v="0"/>
    <x v="2"/>
  </r>
  <r>
    <n v="8540"/>
    <n v="8540"/>
    <n v="0"/>
    <x v="1"/>
    <x v="2"/>
  </r>
  <r>
    <n v="8611"/>
    <n v="8604"/>
    <n v="7"/>
    <x v="0"/>
    <x v="2"/>
  </r>
  <r>
    <n v="8584"/>
    <n v="8584"/>
    <n v="0"/>
    <x v="1"/>
    <x v="2"/>
  </r>
  <r>
    <n v="8447"/>
    <n v="8443"/>
    <n v="4"/>
    <x v="0"/>
    <x v="2"/>
  </r>
  <r>
    <n v="8532"/>
    <n v="8532"/>
    <n v="0"/>
    <x v="1"/>
    <x v="2"/>
  </r>
  <r>
    <n v="8653"/>
    <n v="8648"/>
    <n v="5"/>
    <x v="0"/>
    <x v="2"/>
  </r>
  <r>
    <n v="8393"/>
    <n v="8393"/>
    <n v="0"/>
    <x v="1"/>
    <x v="2"/>
  </r>
  <r>
    <n v="8506"/>
    <n v="8503"/>
    <n v="3"/>
    <x v="0"/>
    <x v="2"/>
  </r>
  <r>
    <m/>
    <m/>
    <m/>
    <x v="3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7">
  <r>
    <n v="4608"/>
    <n v="4500"/>
    <x v="0"/>
    <x v="0"/>
    <n v="11664"/>
  </r>
  <r>
    <n v="5065"/>
    <n v="5048"/>
    <x v="0"/>
    <x v="0"/>
    <n v="289"/>
  </r>
  <r>
    <n v="4671"/>
    <n v="4671"/>
    <x v="1"/>
    <x v="0"/>
    <n v="0"/>
  </r>
  <r>
    <n v="5077"/>
    <n v="5038"/>
    <x v="0"/>
    <x v="0"/>
    <n v="1521"/>
  </r>
  <r>
    <n v="4646"/>
    <n v="4646"/>
    <x v="1"/>
    <x v="0"/>
    <n v="0"/>
  </r>
  <r>
    <n v="5047"/>
    <n v="5004"/>
    <x v="0"/>
    <x v="0"/>
    <n v="1849"/>
  </r>
  <r>
    <n v="4624"/>
    <n v="4500"/>
    <x v="0"/>
    <x v="0"/>
    <n v="15376"/>
  </r>
  <r>
    <n v="5052"/>
    <n v="5039"/>
    <x v="0"/>
    <x v="0"/>
    <n v="169"/>
  </r>
  <r>
    <n v="4677"/>
    <n v="4677"/>
    <x v="1"/>
    <x v="0"/>
    <n v="0"/>
  </r>
  <r>
    <n v="5056"/>
    <n v="5008"/>
    <x v="0"/>
    <x v="0"/>
    <n v="2304"/>
  </r>
  <r>
    <n v="4682"/>
    <n v="4682"/>
    <x v="1"/>
    <x v="0"/>
    <n v="0"/>
  </r>
  <r>
    <n v="5087"/>
    <n v="5045"/>
    <x v="0"/>
    <x v="0"/>
    <n v="1764"/>
  </r>
  <r>
    <n v="4630"/>
    <n v="4530"/>
    <x v="0"/>
    <x v="0"/>
    <n v="10000"/>
  </r>
  <r>
    <n v="5030"/>
    <n v="5009"/>
    <x v="0"/>
    <x v="0"/>
    <n v="441"/>
  </r>
  <r>
    <n v="4613"/>
    <n v="4613"/>
    <x v="1"/>
    <x v="0"/>
    <n v="0"/>
  </r>
  <r>
    <n v="5070"/>
    <n v="5051"/>
    <x v="0"/>
    <x v="0"/>
    <n v="361"/>
  </r>
  <r>
    <n v="4655"/>
    <n v="4655"/>
    <x v="1"/>
    <x v="0"/>
    <n v="0"/>
  </r>
  <r>
    <n v="5129"/>
    <n v="5103"/>
    <x v="0"/>
    <x v="0"/>
    <n v="676"/>
  </r>
  <r>
    <n v="4667"/>
    <n v="4657"/>
    <x v="0"/>
    <x v="0"/>
    <n v="100"/>
  </r>
  <r>
    <n v="5048"/>
    <n v="5014"/>
    <x v="0"/>
    <x v="0"/>
    <n v="1156"/>
  </r>
  <r>
    <n v="4598"/>
    <n v="4598"/>
    <x v="1"/>
    <x v="0"/>
    <n v="0"/>
  </r>
  <r>
    <n v="4991"/>
    <n v="4977"/>
    <x v="0"/>
    <x v="0"/>
    <n v="196"/>
  </r>
  <r>
    <n v="4673"/>
    <n v="4673"/>
    <x v="1"/>
    <x v="0"/>
    <n v="0"/>
  </r>
  <r>
    <n v="5042"/>
    <n v="5007"/>
    <x v="0"/>
    <x v="0"/>
    <n v="1225"/>
  </r>
  <r>
    <n v="4671"/>
    <n v="4671"/>
    <x v="1"/>
    <x v="0"/>
    <n v="0"/>
  </r>
  <r>
    <n v="5080"/>
    <n v="5068"/>
    <x v="0"/>
    <x v="0"/>
    <n v="144"/>
  </r>
  <r>
    <n v="4637"/>
    <n v="4637"/>
    <x v="1"/>
    <x v="0"/>
    <n v="0"/>
  </r>
  <r>
    <n v="5037"/>
    <n v="5029"/>
    <x v="0"/>
    <x v="0"/>
    <n v="64"/>
  </r>
  <r>
    <n v="4677"/>
    <n v="4677"/>
    <x v="1"/>
    <x v="0"/>
    <n v="0"/>
  </r>
  <r>
    <n v="5107"/>
    <n v="5056"/>
    <x v="0"/>
    <x v="0"/>
    <n v="2601"/>
  </r>
  <r>
    <n v="4632"/>
    <n v="4632"/>
    <x v="1"/>
    <x v="0"/>
    <n v="0"/>
  </r>
  <r>
    <n v="5029"/>
    <n v="5025"/>
    <x v="0"/>
    <x v="0"/>
    <n v="16"/>
  </r>
  <r>
    <n v="4648"/>
    <n v="4648"/>
    <x v="1"/>
    <x v="0"/>
    <n v="0"/>
  </r>
  <r>
    <n v="5020"/>
    <n v="5013"/>
    <x v="0"/>
    <x v="0"/>
    <n v="49"/>
  </r>
  <r>
    <n v="4681"/>
    <n v="4681"/>
    <x v="1"/>
    <x v="0"/>
    <n v="0"/>
  </r>
  <r>
    <n v="5103"/>
    <n v="5070"/>
    <x v="0"/>
    <x v="0"/>
    <n v="1089"/>
  </r>
  <r>
    <n v="4693"/>
    <n v="4693"/>
    <x v="1"/>
    <x v="0"/>
    <n v="0"/>
  </r>
  <r>
    <n v="5048"/>
    <n v="5003"/>
    <x v="0"/>
    <x v="0"/>
    <n v="2025"/>
  </r>
  <r>
    <n v="4648"/>
    <n v="4443"/>
    <x v="0"/>
    <x v="0"/>
    <n v="42025"/>
  </r>
  <r>
    <n v="5063"/>
    <n v="5052"/>
    <x v="0"/>
    <x v="0"/>
    <n v="121"/>
  </r>
  <r>
    <n v="4660"/>
    <n v="4660"/>
    <x v="1"/>
    <x v="0"/>
    <n v="0"/>
  </r>
  <r>
    <n v="5045"/>
    <n v="5033"/>
    <x v="0"/>
    <x v="0"/>
    <n v="144"/>
  </r>
  <r>
    <n v="4644"/>
    <n v="4644"/>
    <x v="2"/>
    <x v="0"/>
    <n v="0"/>
  </r>
  <r>
    <n v="5077"/>
    <n v="5069"/>
    <x v="0"/>
    <x v="0"/>
    <n v="64"/>
  </r>
  <r>
    <n v="4698"/>
    <n v="4698"/>
    <x v="1"/>
    <x v="0"/>
    <n v="0"/>
  </r>
  <r>
    <n v="5070"/>
    <n v="5046"/>
    <x v="0"/>
    <x v="0"/>
    <n v="576"/>
  </r>
  <r>
    <n v="4595"/>
    <n v="4256"/>
    <x v="0"/>
    <x v="0"/>
    <n v="114921"/>
  </r>
  <r>
    <n v="5141"/>
    <n v="5120"/>
    <x v="0"/>
    <x v="0"/>
    <n v="441"/>
  </r>
  <r>
    <n v="4622"/>
    <n v="4622"/>
    <x v="1"/>
    <x v="0"/>
    <n v="0"/>
  </r>
  <r>
    <n v="4996"/>
    <n v="4952"/>
    <x v="0"/>
    <x v="0"/>
    <n v="1936"/>
  </r>
  <r>
    <n v="4633"/>
    <n v="4633"/>
    <x v="1"/>
    <x v="0"/>
    <n v="0"/>
  </r>
  <r>
    <n v="5073"/>
    <n v="5030"/>
    <x v="0"/>
    <x v="0"/>
    <n v="1849"/>
  </r>
  <r>
    <n v="6539"/>
    <n v="6539"/>
    <x v="1"/>
    <x v="1"/>
    <n v="0"/>
  </r>
  <r>
    <n v="6765"/>
    <n v="6763"/>
    <x v="0"/>
    <x v="1"/>
    <n v="4"/>
  </r>
  <r>
    <n v="6507"/>
    <n v="6507"/>
    <x v="1"/>
    <x v="1"/>
    <n v="0"/>
  </r>
  <r>
    <n v="6927"/>
    <n v="6926"/>
    <x v="0"/>
    <x v="1"/>
    <n v="1"/>
  </r>
  <r>
    <n v="6543"/>
    <n v="6543"/>
    <x v="1"/>
    <x v="1"/>
    <n v="0"/>
  </r>
  <r>
    <n v="6978"/>
    <n v="6973"/>
    <x v="0"/>
    <x v="1"/>
    <n v="25"/>
  </r>
  <r>
    <n v="6513"/>
    <n v="6513"/>
    <x v="1"/>
    <x v="1"/>
    <n v="0"/>
  </r>
  <r>
    <n v="6939"/>
    <n v="6938"/>
    <x v="0"/>
    <x v="1"/>
    <n v="1"/>
  </r>
  <r>
    <n v="6605"/>
    <n v="6605"/>
    <x v="1"/>
    <x v="1"/>
    <n v="0"/>
  </r>
  <r>
    <n v="6871"/>
    <n v="6867"/>
    <x v="0"/>
    <x v="1"/>
    <n v="16"/>
  </r>
  <r>
    <n v="6493"/>
    <n v="6493"/>
    <x v="1"/>
    <x v="1"/>
    <n v="0"/>
  </r>
  <r>
    <n v="6832"/>
    <n v="6831"/>
    <x v="0"/>
    <x v="1"/>
    <n v="1"/>
  </r>
  <r>
    <n v="6485"/>
    <n v="6485"/>
    <x v="1"/>
    <x v="1"/>
    <n v="0"/>
  </r>
  <r>
    <n v="6935"/>
    <n v="6931"/>
    <x v="0"/>
    <x v="1"/>
    <n v="16"/>
  </r>
  <r>
    <n v="6472"/>
    <n v="6472"/>
    <x v="1"/>
    <x v="1"/>
    <n v="0"/>
  </r>
  <r>
    <n v="6895"/>
    <n v="6894"/>
    <x v="0"/>
    <x v="1"/>
    <n v="1"/>
  </r>
  <r>
    <n v="6545"/>
    <n v="6545"/>
    <x v="1"/>
    <x v="1"/>
    <n v="0"/>
  </r>
  <r>
    <n v="6905"/>
    <n v="6899"/>
    <x v="0"/>
    <x v="1"/>
    <n v="36"/>
  </r>
  <r>
    <n v="6529"/>
    <n v="6529"/>
    <x v="1"/>
    <x v="1"/>
    <n v="0"/>
  </r>
  <r>
    <n v="6851"/>
    <n v="6846"/>
    <x v="0"/>
    <x v="1"/>
    <n v="25"/>
  </r>
  <r>
    <n v="6488"/>
    <n v="6488"/>
    <x v="1"/>
    <x v="1"/>
    <n v="0"/>
  </r>
  <r>
    <n v="6928"/>
    <n v="6922"/>
    <x v="0"/>
    <x v="1"/>
    <n v="36"/>
  </r>
  <r>
    <n v="6524"/>
    <n v="6524"/>
    <x v="1"/>
    <x v="1"/>
    <n v="0"/>
  </r>
  <r>
    <n v="6912"/>
    <n v="6906"/>
    <x v="0"/>
    <x v="1"/>
    <n v="36"/>
  </r>
  <r>
    <n v="6501"/>
    <n v="6501"/>
    <x v="1"/>
    <x v="1"/>
    <n v="0"/>
  </r>
  <r>
    <n v="6860"/>
    <n v="6859"/>
    <x v="0"/>
    <x v="1"/>
    <n v="1"/>
  </r>
  <r>
    <n v="6501"/>
    <n v="6501"/>
    <x v="1"/>
    <x v="1"/>
    <n v="0"/>
  </r>
  <r>
    <n v="6777"/>
    <n v="6771"/>
    <x v="0"/>
    <x v="1"/>
    <n v="36"/>
  </r>
  <r>
    <n v="6495"/>
    <n v="6495"/>
    <x v="1"/>
    <x v="1"/>
    <n v="0"/>
  </r>
  <r>
    <n v="6881"/>
    <n v="6874"/>
    <x v="0"/>
    <x v="1"/>
    <n v="49"/>
  </r>
  <r>
    <n v="6423"/>
    <n v="6423"/>
    <x v="1"/>
    <x v="1"/>
    <n v="0"/>
  </r>
  <r>
    <n v="6902"/>
    <n v="6899"/>
    <x v="0"/>
    <x v="1"/>
    <n v="9"/>
  </r>
  <r>
    <n v="6420"/>
    <n v="6420"/>
    <x v="1"/>
    <x v="1"/>
    <n v="0"/>
  </r>
  <r>
    <n v="6876"/>
    <n v="6870"/>
    <x v="0"/>
    <x v="1"/>
    <n v="36"/>
  </r>
  <r>
    <n v="6493"/>
    <n v="6493"/>
    <x v="1"/>
    <x v="1"/>
    <n v="0"/>
  </r>
  <r>
    <n v="6866"/>
    <n v="6864"/>
    <x v="0"/>
    <x v="1"/>
    <n v="4"/>
  </r>
  <r>
    <n v="6423"/>
    <n v="6423"/>
    <x v="1"/>
    <x v="1"/>
    <n v="0"/>
  </r>
  <r>
    <n v="6887"/>
    <n v="6883"/>
    <x v="0"/>
    <x v="1"/>
    <n v="16"/>
  </r>
  <r>
    <n v="6519"/>
    <n v="6519"/>
    <x v="1"/>
    <x v="1"/>
    <n v="0"/>
  </r>
  <r>
    <n v="6908"/>
    <n v="6901"/>
    <x v="0"/>
    <x v="1"/>
    <n v="49"/>
  </r>
  <r>
    <n v="6553"/>
    <n v="6553"/>
    <x v="1"/>
    <x v="1"/>
    <n v="0"/>
  </r>
  <r>
    <n v="6853"/>
    <n v="6849"/>
    <x v="0"/>
    <x v="1"/>
    <n v="16"/>
  </r>
  <r>
    <n v="6520"/>
    <n v="6520"/>
    <x v="1"/>
    <x v="1"/>
    <n v="0"/>
  </r>
  <r>
    <n v="6804"/>
    <n v="6803"/>
    <x v="0"/>
    <x v="1"/>
    <n v="1"/>
  </r>
  <r>
    <n v="6503"/>
    <n v="6503"/>
    <x v="1"/>
    <x v="1"/>
    <n v="0"/>
  </r>
  <r>
    <n v="6940"/>
    <n v="6934"/>
    <x v="0"/>
    <x v="1"/>
    <n v="36"/>
  </r>
  <r>
    <n v="6470"/>
    <n v="6470"/>
    <x v="1"/>
    <x v="1"/>
    <n v="0"/>
  </r>
  <r>
    <n v="6962"/>
    <n v="6958"/>
    <x v="0"/>
    <x v="1"/>
    <n v="16"/>
  </r>
  <r>
    <n v="6536"/>
    <n v="6536"/>
    <x v="1"/>
    <x v="1"/>
    <n v="0"/>
  </r>
  <r>
    <n v="6807"/>
    <n v="6805"/>
    <x v="0"/>
    <x v="1"/>
    <n v="4"/>
  </r>
  <r>
    <n v="6484"/>
    <n v="6484"/>
    <x v="1"/>
    <x v="1"/>
    <n v="0"/>
  </r>
  <r>
    <n v="6847"/>
    <n v="6846"/>
    <x v="0"/>
    <x v="1"/>
    <n v="1"/>
  </r>
  <r>
    <n v="8540"/>
    <n v="8540"/>
    <x v="1"/>
    <x v="2"/>
    <n v="0"/>
  </r>
  <r>
    <n v="8598"/>
    <n v="8595"/>
    <x v="0"/>
    <x v="2"/>
    <n v="9"/>
  </r>
  <r>
    <n v="8412"/>
    <n v="8412"/>
    <x v="1"/>
    <x v="2"/>
    <n v="0"/>
  </r>
  <r>
    <n v="8477"/>
    <n v="8474"/>
    <x v="0"/>
    <x v="2"/>
    <n v="9"/>
  </r>
  <r>
    <n v="8499"/>
    <n v="8499"/>
    <x v="1"/>
    <x v="2"/>
    <n v="0"/>
  </r>
  <r>
    <n v="8614"/>
    <n v="8613"/>
    <x v="0"/>
    <x v="2"/>
    <n v="1"/>
  </r>
  <r>
    <n v="8608"/>
    <n v="8608"/>
    <x v="1"/>
    <x v="2"/>
    <n v="0"/>
  </r>
  <r>
    <n v="8668"/>
    <n v="8666"/>
    <x v="0"/>
    <x v="2"/>
    <n v="4"/>
  </r>
  <r>
    <n v="8535"/>
    <n v="8535"/>
    <x v="1"/>
    <x v="2"/>
    <n v="0"/>
  </r>
  <r>
    <n v="8616"/>
    <n v="8613"/>
    <x v="0"/>
    <x v="2"/>
    <n v="9"/>
  </r>
  <r>
    <n v="8545"/>
    <n v="8545"/>
    <x v="1"/>
    <x v="2"/>
    <n v="0"/>
  </r>
  <r>
    <n v="8618"/>
    <n v="8610"/>
    <x v="0"/>
    <x v="2"/>
    <n v="64"/>
  </r>
  <r>
    <n v="8632"/>
    <n v="8632"/>
    <x v="1"/>
    <x v="2"/>
    <n v="0"/>
  </r>
  <r>
    <n v="8640"/>
    <n v="8634"/>
    <x v="0"/>
    <x v="2"/>
    <n v="36"/>
  </r>
  <r>
    <n v="8508"/>
    <n v="8508"/>
    <x v="1"/>
    <x v="2"/>
    <n v="0"/>
  </r>
  <r>
    <n v="8640"/>
    <n v="8639"/>
    <x v="0"/>
    <x v="2"/>
    <n v="1"/>
  </r>
  <r>
    <n v="8422"/>
    <n v="8422"/>
    <x v="1"/>
    <x v="2"/>
    <n v="0"/>
  </r>
  <r>
    <n v="8628"/>
    <n v="8624"/>
    <x v="0"/>
    <x v="2"/>
    <n v="16"/>
  </r>
  <r>
    <n v="8545"/>
    <n v="8545"/>
    <x v="1"/>
    <x v="2"/>
    <n v="0"/>
  </r>
  <r>
    <n v="8666"/>
    <n v="8664"/>
    <x v="0"/>
    <x v="2"/>
    <n v="4"/>
  </r>
  <r>
    <n v="8588"/>
    <n v="8588"/>
    <x v="1"/>
    <x v="2"/>
    <n v="0"/>
  </r>
  <r>
    <n v="8597"/>
    <n v="8592"/>
    <x v="0"/>
    <x v="2"/>
    <n v="25"/>
  </r>
  <r>
    <n v="8502"/>
    <n v="8502"/>
    <x v="1"/>
    <x v="2"/>
    <n v="0"/>
  </r>
  <r>
    <n v="8550"/>
    <n v="8547"/>
    <x v="0"/>
    <x v="2"/>
    <n v="9"/>
  </r>
  <r>
    <n v="8440"/>
    <n v="8440"/>
    <x v="1"/>
    <x v="2"/>
    <n v="0"/>
  </r>
  <r>
    <n v="8560"/>
    <n v="8556"/>
    <x v="0"/>
    <x v="2"/>
    <n v="16"/>
  </r>
  <r>
    <n v="8558"/>
    <n v="8558"/>
    <x v="1"/>
    <x v="2"/>
    <n v="0"/>
  </r>
  <r>
    <n v="8518"/>
    <n v="8513"/>
    <x v="0"/>
    <x v="2"/>
    <n v="25"/>
  </r>
  <r>
    <n v="8431"/>
    <n v="8431"/>
    <x v="1"/>
    <x v="2"/>
    <n v="0"/>
  </r>
  <r>
    <n v="8528"/>
    <n v="8521"/>
    <x v="0"/>
    <x v="2"/>
    <n v="49"/>
  </r>
  <r>
    <n v="8556"/>
    <n v="8556"/>
    <x v="2"/>
    <x v="2"/>
    <n v="0"/>
  </r>
  <r>
    <n v="8524"/>
    <n v="8523"/>
    <x v="0"/>
    <x v="2"/>
    <n v="1"/>
  </r>
  <r>
    <n v="8493"/>
    <n v="8493"/>
    <x v="1"/>
    <x v="2"/>
    <n v="0"/>
  </r>
  <r>
    <n v="8463"/>
    <n v="8457"/>
    <x v="0"/>
    <x v="2"/>
    <n v="36"/>
  </r>
  <r>
    <n v="8473"/>
    <n v="8473"/>
    <x v="1"/>
    <x v="2"/>
    <n v="0"/>
  </r>
  <r>
    <n v="8633"/>
    <n v="8624"/>
    <x v="0"/>
    <x v="2"/>
    <n v="81"/>
  </r>
  <r>
    <n v="8427"/>
    <n v="8427"/>
    <x v="1"/>
    <x v="2"/>
    <n v="0"/>
  </r>
  <r>
    <n v="8552"/>
    <n v="8547"/>
    <x v="0"/>
    <x v="2"/>
    <n v="25"/>
  </r>
  <r>
    <n v="8487"/>
    <n v="8487"/>
    <x v="1"/>
    <x v="2"/>
    <n v="0"/>
  </r>
  <r>
    <n v="8588"/>
    <n v="8583"/>
    <x v="0"/>
    <x v="2"/>
    <n v="25"/>
  </r>
  <r>
    <n v="8475"/>
    <n v="8475"/>
    <x v="1"/>
    <x v="2"/>
    <n v="0"/>
  </r>
  <r>
    <n v="8536"/>
    <n v="8531"/>
    <x v="0"/>
    <x v="2"/>
    <n v="25"/>
  </r>
  <r>
    <n v="8567"/>
    <n v="8567"/>
    <x v="1"/>
    <x v="2"/>
    <n v="0"/>
  </r>
  <r>
    <n v="8716"/>
    <n v="8713"/>
    <x v="0"/>
    <x v="2"/>
    <n v="9"/>
  </r>
  <r>
    <n v="8540"/>
    <n v="8540"/>
    <x v="1"/>
    <x v="2"/>
    <n v="0"/>
  </r>
  <r>
    <n v="8611"/>
    <n v="8604"/>
    <x v="0"/>
    <x v="2"/>
    <n v="49"/>
  </r>
  <r>
    <n v="8584"/>
    <n v="8584"/>
    <x v="1"/>
    <x v="2"/>
    <n v="0"/>
  </r>
  <r>
    <n v="8447"/>
    <n v="8443"/>
    <x v="0"/>
    <x v="2"/>
    <n v="16"/>
  </r>
  <r>
    <n v="8532"/>
    <n v="8532"/>
    <x v="1"/>
    <x v="2"/>
    <n v="0"/>
  </r>
  <r>
    <n v="8653"/>
    <n v="8648"/>
    <x v="0"/>
    <x v="2"/>
    <n v="25"/>
  </r>
  <r>
    <n v="8393"/>
    <n v="8393"/>
    <x v="1"/>
    <x v="2"/>
    <n v="0"/>
  </r>
  <r>
    <n v="8506"/>
    <n v="8503"/>
    <x v="0"/>
    <x v="2"/>
    <n v="9"/>
  </r>
  <r>
    <m/>
    <m/>
    <x v="3"/>
    <x v="3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57">
  <r>
    <x v="0"/>
  </r>
  <r>
    <x v="0"/>
  </r>
  <r>
    <x v="1"/>
  </r>
  <r>
    <x v="0"/>
  </r>
  <r>
    <x v="1"/>
  </r>
  <r>
    <x v="0"/>
  </r>
  <r>
    <x v="0"/>
  </r>
  <r>
    <x v="0"/>
  </r>
  <r>
    <x v="1"/>
  </r>
  <r>
    <x v="0"/>
  </r>
  <r>
    <x v="1"/>
  </r>
  <r>
    <x v="0"/>
  </r>
  <r>
    <x v="0"/>
  </r>
  <r>
    <x v="0"/>
  </r>
  <r>
    <x v="1"/>
  </r>
  <r>
    <x v="0"/>
  </r>
  <r>
    <x v="1"/>
  </r>
  <r>
    <x v="0"/>
  </r>
  <r>
    <x v="0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0"/>
  </r>
  <r>
    <x v="0"/>
  </r>
  <r>
    <x v="1"/>
  </r>
  <r>
    <x v="0"/>
  </r>
  <r>
    <x v="2"/>
  </r>
  <r>
    <x v="0"/>
  </r>
  <r>
    <x v="1"/>
  </r>
  <r>
    <x v="0"/>
  </r>
  <r>
    <x v="0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2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1"/>
  </r>
  <r>
    <x v="0"/>
  </r>
  <r>
    <x v="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57">
  <r>
    <x v="0"/>
    <x v="0"/>
  </r>
  <r>
    <x v="0"/>
    <x v="0"/>
  </r>
  <r>
    <x v="1"/>
    <x v="0"/>
  </r>
  <r>
    <x v="0"/>
    <x v="0"/>
  </r>
  <r>
    <x v="1"/>
    <x v="0"/>
  </r>
  <r>
    <x v="0"/>
    <x v="0"/>
  </r>
  <r>
    <x v="0"/>
    <x v="0"/>
  </r>
  <r>
    <x v="0"/>
    <x v="0"/>
  </r>
  <r>
    <x v="1"/>
    <x v="0"/>
  </r>
  <r>
    <x v="0"/>
    <x v="0"/>
  </r>
  <r>
    <x v="1"/>
    <x v="0"/>
  </r>
  <r>
    <x v="0"/>
    <x v="0"/>
  </r>
  <r>
    <x v="0"/>
    <x v="0"/>
  </r>
  <r>
    <x v="0"/>
    <x v="0"/>
  </r>
  <r>
    <x v="1"/>
    <x v="0"/>
  </r>
  <r>
    <x v="0"/>
    <x v="0"/>
  </r>
  <r>
    <x v="1"/>
    <x v="0"/>
  </r>
  <r>
    <x v="0"/>
    <x v="0"/>
  </r>
  <r>
    <x v="0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1"/>
    <x v="0"/>
  </r>
  <r>
    <x v="0"/>
    <x v="0"/>
  </r>
  <r>
    <x v="0"/>
    <x v="0"/>
  </r>
  <r>
    <x v="0"/>
    <x v="0"/>
  </r>
  <r>
    <x v="1"/>
    <x v="0"/>
  </r>
  <r>
    <x v="0"/>
    <x v="0"/>
  </r>
  <r>
    <x v="2"/>
    <x v="0"/>
  </r>
  <r>
    <x v="0"/>
    <x v="0"/>
  </r>
  <r>
    <x v="1"/>
    <x v="0"/>
  </r>
  <r>
    <x v="0"/>
    <x v="0"/>
  </r>
  <r>
    <x v="0"/>
    <x v="0"/>
  </r>
  <r>
    <x v="0"/>
    <x v="0"/>
  </r>
  <r>
    <x v="1"/>
    <x v="0"/>
  </r>
  <r>
    <x v="0"/>
    <x v="0"/>
  </r>
  <r>
    <x v="1"/>
    <x v="0"/>
  </r>
  <r>
    <x v="0"/>
    <x v="0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1"/>
  </r>
  <r>
    <x v="0"/>
    <x v="1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2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0"/>
    <x v="2"/>
  </r>
  <r>
    <x v="3"/>
    <x v="3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85">
  <r>
    <x v="0"/>
    <n v="4"/>
    <x v="0"/>
  </r>
  <r>
    <x v="0"/>
    <n v="7"/>
    <x v="0"/>
  </r>
  <r>
    <x v="0"/>
    <n v="8"/>
    <x v="0"/>
  </r>
  <r>
    <x v="0"/>
    <n v="8"/>
    <x v="0"/>
  </r>
  <r>
    <x v="0"/>
    <n v="10"/>
    <x v="0"/>
  </r>
  <r>
    <x v="0"/>
    <n v="11"/>
    <x v="0"/>
  </r>
  <r>
    <x v="0"/>
    <n v="12"/>
    <x v="0"/>
  </r>
  <r>
    <x v="0"/>
    <n v="12"/>
    <x v="0"/>
  </r>
  <r>
    <x v="0"/>
    <n v="13"/>
    <x v="0"/>
  </r>
  <r>
    <x v="0"/>
    <n v="14"/>
    <x v="0"/>
  </r>
  <r>
    <x v="0"/>
    <n v="17"/>
    <x v="0"/>
  </r>
  <r>
    <x v="0"/>
    <n v="19"/>
    <x v="0"/>
  </r>
  <r>
    <x v="0"/>
    <n v="21"/>
    <x v="0"/>
  </r>
  <r>
    <x v="0"/>
    <n v="21"/>
    <x v="0"/>
  </r>
  <r>
    <x v="0"/>
    <n v="24"/>
    <x v="0"/>
  </r>
  <r>
    <x v="0"/>
    <n v="26"/>
    <x v="0"/>
  </r>
  <r>
    <x v="0"/>
    <n v="33"/>
    <x v="0"/>
  </r>
  <r>
    <x v="0"/>
    <n v="34"/>
    <x v="0"/>
  </r>
  <r>
    <x v="0"/>
    <n v="35"/>
    <x v="0"/>
  </r>
  <r>
    <x v="0"/>
    <n v="39"/>
    <x v="0"/>
  </r>
  <r>
    <x v="0"/>
    <n v="42"/>
    <x v="0"/>
  </r>
  <r>
    <x v="0"/>
    <n v="43"/>
    <x v="0"/>
  </r>
  <r>
    <x v="0"/>
    <n v="43"/>
    <x v="0"/>
  </r>
  <r>
    <x v="0"/>
    <n v="44"/>
    <x v="0"/>
  </r>
  <r>
    <x v="0"/>
    <n v="45"/>
    <x v="0"/>
  </r>
  <r>
    <x v="0"/>
    <n v="48"/>
    <x v="0"/>
  </r>
  <r>
    <x v="0"/>
    <n v="51"/>
    <x v="0"/>
  </r>
  <r>
    <x v="0"/>
    <n v="100"/>
    <x v="0"/>
  </r>
  <r>
    <x v="0"/>
    <n v="108"/>
    <x v="0"/>
  </r>
  <r>
    <x v="0"/>
    <n v="124"/>
    <x v="0"/>
  </r>
  <r>
    <x v="0"/>
    <n v="205"/>
    <x v="1"/>
  </r>
  <r>
    <x v="0"/>
    <n v="339"/>
    <x v="1"/>
  </r>
  <r>
    <x v="1"/>
    <n v="1"/>
    <x v="2"/>
  </r>
  <r>
    <x v="1"/>
    <n v="1"/>
    <x v="2"/>
  </r>
  <r>
    <x v="1"/>
    <n v="1"/>
    <x v="2"/>
  </r>
  <r>
    <x v="1"/>
    <n v="1"/>
    <x v="2"/>
  </r>
  <r>
    <x v="1"/>
    <n v="1"/>
    <x v="2"/>
  </r>
  <r>
    <x v="1"/>
    <n v="1"/>
    <x v="2"/>
  </r>
  <r>
    <x v="1"/>
    <n v="1"/>
    <x v="2"/>
  </r>
  <r>
    <x v="1"/>
    <n v="2"/>
    <x v="2"/>
  </r>
  <r>
    <x v="1"/>
    <n v="2"/>
    <x v="2"/>
  </r>
  <r>
    <x v="1"/>
    <n v="2"/>
    <x v="2"/>
  </r>
  <r>
    <x v="1"/>
    <n v="3"/>
    <x v="2"/>
  </r>
  <r>
    <x v="1"/>
    <n v="4"/>
    <x v="2"/>
  </r>
  <r>
    <x v="1"/>
    <n v="4"/>
    <x v="2"/>
  </r>
  <r>
    <x v="1"/>
    <n v="4"/>
    <x v="2"/>
  </r>
  <r>
    <x v="1"/>
    <n v="4"/>
    <x v="2"/>
  </r>
  <r>
    <x v="1"/>
    <n v="4"/>
    <x v="2"/>
  </r>
  <r>
    <x v="1"/>
    <n v="5"/>
    <x v="2"/>
  </r>
  <r>
    <x v="1"/>
    <n v="5"/>
    <x v="2"/>
  </r>
  <r>
    <x v="1"/>
    <n v="6"/>
    <x v="2"/>
  </r>
  <r>
    <x v="1"/>
    <n v="6"/>
    <x v="2"/>
  </r>
  <r>
    <x v="1"/>
    <n v="6"/>
    <x v="2"/>
  </r>
  <r>
    <x v="1"/>
    <n v="6"/>
    <x v="2"/>
  </r>
  <r>
    <x v="1"/>
    <n v="6"/>
    <x v="2"/>
  </r>
  <r>
    <x v="1"/>
    <n v="6"/>
    <x v="2"/>
  </r>
  <r>
    <x v="1"/>
    <n v="7"/>
    <x v="2"/>
  </r>
  <r>
    <x v="1"/>
    <n v="7"/>
    <x v="2"/>
  </r>
  <r>
    <x v="2"/>
    <n v="1"/>
    <x v="2"/>
  </r>
  <r>
    <x v="2"/>
    <n v="1"/>
    <x v="2"/>
  </r>
  <r>
    <x v="2"/>
    <n v="1"/>
    <x v="2"/>
  </r>
  <r>
    <x v="2"/>
    <n v="2"/>
    <x v="2"/>
  </r>
  <r>
    <x v="2"/>
    <n v="2"/>
    <x v="2"/>
  </r>
  <r>
    <x v="2"/>
    <n v="3"/>
    <x v="2"/>
  </r>
  <r>
    <x v="2"/>
    <n v="3"/>
    <x v="2"/>
  </r>
  <r>
    <x v="2"/>
    <n v="3"/>
    <x v="2"/>
  </r>
  <r>
    <x v="2"/>
    <n v="3"/>
    <x v="2"/>
  </r>
  <r>
    <x v="2"/>
    <n v="3"/>
    <x v="2"/>
  </r>
  <r>
    <x v="2"/>
    <n v="3"/>
    <x v="2"/>
  </r>
  <r>
    <x v="2"/>
    <n v="4"/>
    <x v="2"/>
  </r>
  <r>
    <x v="2"/>
    <n v="4"/>
    <x v="2"/>
  </r>
  <r>
    <x v="2"/>
    <n v="4"/>
    <x v="2"/>
  </r>
  <r>
    <x v="2"/>
    <n v="5"/>
    <x v="2"/>
  </r>
  <r>
    <x v="2"/>
    <n v="5"/>
    <x v="2"/>
  </r>
  <r>
    <x v="2"/>
    <n v="5"/>
    <x v="2"/>
  </r>
  <r>
    <x v="2"/>
    <n v="5"/>
    <x v="2"/>
  </r>
  <r>
    <x v="2"/>
    <n v="5"/>
    <x v="2"/>
  </r>
  <r>
    <x v="2"/>
    <n v="5"/>
    <x v="2"/>
  </r>
  <r>
    <x v="2"/>
    <n v="6"/>
    <x v="2"/>
  </r>
  <r>
    <x v="2"/>
    <n v="6"/>
    <x v="2"/>
  </r>
  <r>
    <x v="2"/>
    <n v="7"/>
    <x v="2"/>
  </r>
  <r>
    <x v="2"/>
    <n v="7"/>
    <x v="2"/>
  </r>
  <r>
    <x v="2"/>
    <n v="8"/>
    <x v="2"/>
  </r>
  <r>
    <x v="2"/>
    <n v="9"/>
    <x v="2"/>
  </r>
  <r>
    <x v="3"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26:B37" firstHeaderRow="1" firstDataRow="1" firstDataCol="1" rowPageCount="1" colPageCount="1"/>
  <pivotFields count="5">
    <pivotField showAll="0"/>
    <pivotField showAll="0"/>
    <pivotField dataField="1" showAll="0"/>
    <pivotField axis="axisPage" multipleItemSelectionAllowed="1" showAll="0">
      <items count="5">
        <item x="0"/>
        <item h="1" x="1"/>
        <item h="1" x="2"/>
        <item h="1" x="3"/>
        <item t="default"/>
      </items>
    </pivotField>
    <pivotField axis="axisRow" showAll="0">
      <items count="5">
        <item x="2"/>
        <item x="1"/>
        <item x="0"/>
        <item x="3"/>
        <item t="default"/>
      </items>
    </pivotField>
  </pivotFields>
  <rowFields count="2">
    <field x="4"/>
    <field x="-2"/>
  </rowFields>
  <rowItems count="11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 t="grand">
      <x/>
    </i>
    <i t="grand" i="1">
      <x/>
    </i>
  </rowItems>
  <colItems count="1">
    <i/>
  </colItems>
  <pageFields count="1">
    <pageField fld="3" hier="-1"/>
  </pageFields>
  <dataFields count="2">
    <dataField name="Mittelwert von Differenz" fld="2" subtotal="average" baseField="4" baseItem="0"/>
    <dataField name="Standardabweichung (Stichprobe) von Differenz" fld="2" subtotal="stdDev" baseField="4" baseItem="0"/>
  </dataFields>
  <formats count="52">
    <format dxfId="70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69">
      <pivotArea collapsedLevelsAreSubtotals="1" fieldPosition="0">
        <references count="1">
          <reference field="4" count="1">
            <x v="1"/>
          </reference>
        </references>
      </pivotArea>
    </format>
    <format dxfId="68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67">
      <pivotArea collapsedLevelsAreSubtotals="1" fieldPosition="0">
        <references count="1">
          <reference field="4" count="1">
            <x v="2"/>
          </reference>
        </references>
      </pivotArea>
    </format>
    <format dxfId="66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65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64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63">
      <pivotArea collapsedLevelsAreSubtotals="1" fieldPosition="0">
        <references count="1">
          <reference field="4" count="1">
            <x v="1"/>
          </reference>
        </references>
      </pivotArea>
    </format>
    <format dxfId="62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61">
      <pivotArea collapsedLevelsAreSubtotals="1" fieldPosition="0">
        <references count="1">
          <reference field="4" count="1">
            <x v="2"/>
          </reference>
        </references>
      </pivotArea>
    </format>
    <format dxfId="60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59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8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57">
      <pivotArea collapsedLevelsAreSubtotals="1" fieldPosition="0">
        <references count="1">
          <reference field="4" count="1">
            <x v="1"/>
          </reference>
        </references>
      </pivotArea>
    </format>
    <format dxfId="56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55">
      <pivotArea collapsedLevelsAreSubtotals="1" fieldPosition="0">
        <references count="1">
          <reference field="4" count="1">
            <x v="2"/>
          </reference>
        </references>
      </pivotArea>
    </format>
    <format dxfId="54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53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2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51">
      <pivotArea collapsedLevelsAreSubtotals="1" fieldPosition="0">
        <references count="1">
          <reference field="4" count="1">
            <x v="1"/>
          </reference>
        </references>
      </pivotArea>
    </format>
    <format dxfId="50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49">
      <pivotArea collapsedLevelsAreSubtotals="1" fieldPosition="0">
        <references count="1">
          <reference field="4" count="1">
            <x v="2"/>
          </reference>
        </references>
      </pivotArea>
    </format>
    <format dxfId="48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47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46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45">
      <pivotArea collapsedLevelsAreSubtotals="1" fieldPosition="0">
        <references count="1">
          <reference field="4" count="1">
            <x v="1"/>
          </reference>
        </references>
      </pivotArea>
    </format>
    <format dxfId="44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43">
      <pivotArea collapsedLevelsAreSubtotals="1" fieldPosition="0">
        <references count="1">
          <reference field="4" count="1">
            <x v="2"/>
          </reference>
        </references>
      </pivotArea>
    </format>
    <format dxfId="42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41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40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39">
      <pivotArea collapsedLevelsAreSubtotals="1" fieldPosition="0">
        <references count="1">
          <reference field="4" count="1">
            <x v="1"/>
          </reference>
        </references>
      </pivotArea>
    </format>
    <format dxfId="38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37">
      <pivotArea collapsedLevelsAreSubtotals="1" fieldPosition="0">
        <references count="1">
          <reference field="4" count="1">
            <x v="2"/>
          </reference>
        </references>
      </pivotArea>
    </format>
    <format dxfId="36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35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34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0"/>
          </reference>
        </references>
      </pivotArea>
    </format>
    <format dxfId="33">
      <pivotArea collapsedLevelsAreSubtotals="1" fieldPosition="0">
        <references count="1">
          <reference field="4" count="1">
            <x v="1"/>
          </reference>
        </references>
      </pivotArea>
    </format>
    <format dxfId="32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1"/>
          </reference>
        </references>
      </pivotArea>
    </format>
    <format dxfId="31">
      <pivotArea collapsedLevelsAreSubtotals="1" fieldPosition="0">
        <references count="1">
          <reference field="4" count="1">
            <x v="2"/>
          </reference>
        </references>
      </pivotArea>
    </format>
    <format dxfId="30">
      <pivotArea collapsedLevelsAreSubtotals="1" fieldPosition="0">
        <references count="2">
          <reference field="4294967294" count="2">
            <x v="0"/>
            <x v="1"/>
          </reference>
          <reference field="4" count="1" selected="0">
            <x v="2"/>
          </reference>
        </references>
      </pivotArea>
    </format>
    <format dxfId="29">
      <pivotArea field="4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28">
      <pivotArea dataOnly="0" labelOnly="1" outline="0" fieldPosition="0">
        <references count="2">
          <reference field="4294967294" count="1">
            <x v="1"/>
          </reference>
          <reference field="4" count="1" selected="0">
            <x v="0"/>
          </reference>
        </references>
      </pivotArea>
    </format>
    <format dxfId="27">
      <pivotArea dataOnly="0" labelOnly="1" outline="0" fieldPosition="0">
        <references count="2">
          <reference field="4294967294" count="1">
            <x v="0"/>
          </reference>
          <reference field="4" count="1" selected="0">
            <x v="0"/>
          </reference>
        </references>
      </pivotArea>
    </format>
    <format dxfId="26">
      <pivotArea dataOnly="0" labelOnly="1" outline="0" fieldPosition="0">
        <references count="2">
          <reference field="4294967294" count="1">
            <x v="0"/>
          </reference>
          <reference field="4" count="1" selected="0">
            <x v="1"/>
          </reference>
        </references>
      </pivotArea>
    </format>
    <format dxfId="25">
      <pivotArea dataOnly="0" labelOnly="1" outline="0" fieldPosition="0">
        <references count="2">
          <reference field="4294967294" count="1">
            <x v="1"/>
          </reference>
          <reference field="4" count="1" selected="0">
            <x v="1"/>
          </reference>
        </references>
      </pivotArea>
    </format>
    <format dxfId="24">
      <pivotArea dataOnly="0" labelOnly="1" outline="0" fieldPosition="0">
        <references count="2">
          <reference field="4294967294" count="1">
            <x v="0"/>
          </reference>
          <reference field="4" count="1" selected="0">
            <x v="2"/>
          </reference>
        </references>
      </pivotArea>
    </format>
    <format dxfId="23">
      <pivotArea dataOnly="0" labelOnly="1" outline="0" fieldPosition="0">
        <references count="2">
          <reference field="4294967294" count="1">
            <x v="1"/>
          </reference>
          <reference field="4" count="1" selected="0">
            <x v="2"/>
          </reference>
        </references>
      </pivotArea>
    </format>
    <format dxfId="22">
      <pivotArea field="4" dataOnly="0" labelOnly="1" grandRow="1" outline="0" axis="axisRow" fieldPosition="0">
        <references count="1">
          <reference field="4294967294" count="1" selected="0">
            <x v="0"/>
          </reference>
        </references>
      </pivotArea>
    </format>
    <format dxfId="21">
      <pivotArea field="4" dataOnly="0" labelOnly="1" grandRow="1" outline="0" axis="axisRow" fieldPosition="0">
        <references count="1">
          <reference field="4294967294" count="1" selected="0">
            <x v="1"/>
          </reference>
        </references>
      </pivotArea>
    </format>
    <format dxfId="20">
      <pivotArea field="4" dataOnly="0" labelOnly="1" grandRow="1" outline="0" axis="axisRow" fieldPosition="0">
        <references count="1">
          <reference field="4294967294" count="1" selected="0">
            <x v="0"/>
          </reference>
        </references>
      </pivotArea>
    </format>
    <format dxfId="19">
      <pivotArea field="4" dataOnly="0" labelOnly="1" grandRow="1" outline="0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Ware ver-griffen" colHeaderCaption="Waren-gruppe">
  <location ref="A1:E6" firstHeaderRow="1" firstDataRow="2" firstDataCol="1"/>
  <pivotFields count="5">
    <pivotField showAll="0"/>
    <pivotField showAll="0"/>
    <pivotField showAll="0"/>
    <pivotField axis="axisRow" dataField="1" multipleItemSelectionAllowed="1" showAll="0">
      <items count="5">
        <item x="0"/>
        <item x="1"/>
        <item x="2"/>
        <item h="1" x="3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nzahl" fld="3" subtotal="count" baseField="0" baseItem="0"/>
  </dataFields>
  <formats count="8">
    <format dxfId="78">
      <pivotArea dataOnly="0" labelOnly="1" grandRow="1" outline="0" fieldPosition="0"/>
    </format>
    <format dxfId="77">
      <pivotArea dataOnly="0" labelOnly="1" grandCol="1" outline="0" fieldPosition="0"/>
    </format>
    <format dxfId="76">
      <pivotArea type="origin" dataOnly="0" labelOnly="1" outline="0" fieldPosition="0"/>
    </format>
    <format dxfId="75">
      <pivotArea field="3" type="button" dataOnly="0" labelOnly="1" outline="0" axis="axisRow" fieldPosition="0"/>
    </format>
    <format dxfId="74">
      <pivotArea field="4" type="button" dataOnly="0" labelOnly="1" outline="0" axis="axisCol" fieldPosition="0"/>
    </format>
    <format dxfId="73">
      <pivotArea dataOnly="0" labelOnly="1" fieldPosition="0">
        <references count="1">
          <reference field="4" count="1">
            <x v="0"/>
          </reference>
        </references>
      </pivotArea>
    </format>
    <format dxfId="72">
      <pivotArea type="origin" dataOnly="0" labelOnly="1" outline="0" fieldPosition="0"/>
    </format>
    <format dxfId="71">
      <pivotArea dataOnly="0" labelOnly="1" fieldPosition="0">
        <references count="1">
          <reference field="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Ware ver-griffen" colHeaderCaption="Waren-gruppe">
  <location ref="A17:E22" firstHeaderRow="1" firstDataRow="2" firstDataCol="1"/>
  <pivotFields count="5">
    <pivotField showAll="0"/>
    <pivotField showAll="0"/>
    <pivotField showAll="0"/>
    <pivotField axis="axisRow" dataField="1" multipleItemSelectionAllowed="1" showAll="0">
      <items count="5">
        <item x="0"/>
        <item x="1"/>
        <item x="2"/>
        <item h="1" x="3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nzahl" fld="3" subtotal="count" showDataAs="percentOfRow" baseField="0" baseItem="0" numFmtId="10"/>
  </dataFields>
  <formats count="9">
    <format dxfId="87">
      <pivotArea dataOnly="0" labelOnly="1" grandRow="1" outline="0" fieldPosition="0"/>
    </format>
    <format dxfId="86">
      <pivotArea dataOnly="0" labelOnly="1" grandCol="1" outline="0" fieldPosition="0"/>
    </format>
    <format dxfId="85">
      <pivotArea type="origin" dataOnly="0" labelOnly="1" outline="0" fieldPosition="0"/>
    </format>
    <format dxfId="84">
      <pivotArea field="3" type="button" dataOnly="0" labelOnly="1" outline="0" axis="axisRow" fieldPosition="0"/>
    </format>
    <format dxfId="83">
      <pivotArea field="4" type="button" dataOnly="0" labelOnly="1" outline="0" axis="axisCol" fieldPosition="0"/>
    </format>
    <format dxfId="82">
      <pivotArea dataOnly="0" labelOnly="1" fieldPosition="0">
        <references count="1">
          <reference field="4" count="1">
            <x v="0"/>
          </reference>
        </references>
      </pivotArea>
    </format>
    <format dxfId="81">
      <pivotArea type="origin" dataOnly="0" labelOnly="1" outline="0" fieldPosition="0"/>
    </format>
    <format dxfId="80">
      <pivotArea dataOnly="0" labelOnly="1" fieldPosition="0">
        <references count="1">
          <reference field="4" count="3">
            <x v="0"/>
            <x v="1"/>
            <x v="2"/>
          </reference>
        </references>
      </pivotArea>
    </format>
    <format dxfId="79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Ware ver-griffen" colHeaderCaption="Waren-gruppe">
  <location ref="A9:E14" firstHeaderRow="1" firstDataRow="2" firstDataCol="1"/>
  <pivotFields count="5">
    <pivotField showAll="0"/>
    <pivotField showAll="0"/>
    <pivotField showAll="0"/>
    <pivotField axis="axisRow" dataField="1" multipleItemSelectionAllowed="1" showAll="0">
      <items count="5">
        <item x="0"/>
        <item x="1"/>
        <item x="2"/>
        <item h="1" x="3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nzahl" fld="3" subtotal="count" showDataAs="percentOfTotal" baseField="0" baseItem="0" numFmtId="10"/>
  </dataFields>
  <formats count="9">
    <format dxfId="96">
      <pivotArea dataOnly="0" labelOnly="1" grandRow="1" outline="0" fieldPosition="0"/>
    </format>
    <format dxfId="95">
      <pivotArea dataOnly="0" labelOnly="1" grandCol="1" outline="0" fieldPosition="0"/>
    </format>
    <format dxfId="94">
      <pivotArea type="origin" dataOnly="0" labelOnly="1" outline="0" fieldPosition="0"/>
    </format>
    <format dxfId="93">
      <pivotArea field="3" type="button" dataOnly="0" labelOnly="1" outline="0" axis="axisRow" fieldPosition="0"/>
    </format>
    <format dxfId="92">
      <pivotArea field="4" type="button" dataOnly="0" labelOnly="1" outline="0" axis="axisCol" fieldPosition="0"/>
    </format>
    <format dxfId="91">
      <pivotArea dataOnly="0" labelOnly="1" fieldPosition="0">
        <references count="1">
          <reference field="4" count="1">
            <x v="0"/>
          </reference>
        </references>
      </pivotArea>
    </format>
    <format dxfId="90">
      <pivotArea type="origin" dataOnly="0" labelOnly="1" outline="0" fieldPosition="0"/>
    </format>
    <format dxfId="89">
      <pivotArea dataOnly="0" labelOnly="1" fieldPosition="0">
        <references count="1">
          <reference field="4" count="3">
            <x v="0"/>
            <x v="1"/>
            <x v="2"/>
          </reference>
        </references>
      </pivotArea>
    </format>
    <format dxfId="88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4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K6:L8" firstHeaderRow="1" firstDataRow="1" firstDataCol="1" rowPageCount="2" colPageCount="1"/>
  <pivotFields count="3">
    <pivotField axis="axisPage" multipleItemSelectionAllowed="1" showAll="0">
      <items count="5">
        <item h="1" x="2"/>
        <item h="1" x="1"/>
        <item x="0"/>
        <item h="1" x="3"/>
        <item t="default"/>
      </items>
    </pivotField>
    <pivotField dataField="1" showAll="0"/>
    <pivotField axis="axisPage" multipleItemSelectionAllowed="1" showAll="0" defaultSubtotal="0">
      <items count="3">
        <item x="0"/>
        <item h="1" x="1"/>
        <item h="1" x="2"/>
      </items>
    </pivotField>
  </pivotFields>
  <rowFields count="1">
    <field x="-2"/>
  </rowFields>
  <rowItems count="2">
    <i>
      <x/>
    </i>
    <i i="1">
      <x v="1"/>
    </i>
  </rowItems>
  <colItems count="1">
    <i/>
  </colItems>
  <pageFields count="2">
    <pageField fld="0" hier="-1"/>
    <pageField fld="2" hier="-1"/>
  </pageFields>
  <dataFields count="2">
    <dataField name="Mittelwert von Differenz" fld="1" subtotal="average" baseField="0" baseItem="569615104"/>
    <dataField name="Standardabweichung (Stichprobe) von Differenz" fld="1" subtotal="stdDev" baseField="0" baseItem="1"/>
  </dataFields>
  <formats count="6">
    <format dxfId="102">
      <pivotArea outline="0" collapsedLevelsAreSubtotals="1" fieldPosition="0"/>
    </format>
    <format dxfId="101">
      <pivotArea outline="0" collapsedLevelsAreSubtotals="1" fieldPosition="0"/>
    </format>
    <format dxfId="100">
      <pivotArea outline="0" collapsedLevelsAreSubtotals="1" fieldPosition="0"/>
    </format>
    <format dxfId="99">
      <pivotArea outline="0" collapsedLevelsAreSubtotals="1" fieldPosition="0"/>
    </format>
    <format dxfId="98">
      <pivotArea outline="0" collapsedLevelsAreSubtotals="1" fieldPosition="0"/>
    </format>
    <format dxfId="9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8" cacheId="1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Waren-gruppe">
  <location ref="G4:I9" firstHeaderRow="0" firstDataRow="1" firstDataCol="1" rowPageCount="1" colPageCount="1"/>
  <pivotFields count="5">
    <pivotField showAll="0"/>
    <pivotField dataField="1" showAll="0"/>
    <pivotField axis="axisPage" multipleItemSelectionAllowed="1" showAll="0">
      <items count="5">
        <item x="0"/>
        <item h="1" x="1"/>
        <item x="2"/>
        <item x="3"/>
        <item t="default"/>
      </items>
    </pivotField>
    <pivotField axis="axisRow" showAll="0">
      <items count="5">
        <item x="2"/>
        <item x="1"/>
        <item x="0"/>
        <item x="3"/>
        <item t="default"/>
      </items>
    </pivotField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Mittelwert von Verkauf" fld="1" subtotal="average" baseField="0" baseItem="1"/>
    <dataField name="Mittelwert von quadrierter Fehler" fld="4" subtotal="average" baseField="0" baseItem="682583528"/>
  </dataFields>
  <formats count="13">
    <format dxfId="18">
      <pivotArea outline="0" collapsedLevelsAreSubtotals="1" fieldPosition="0"/>
    </format>
    <format dxfId="17">
      <pivotArea outline="0" collapsedLevelsAreSubtotals="1" fieldPosition="0"/>
    </format>
    <format dxfId="16">
      <pivotArea outline="0" collapsedLevelsAreSubtotals="1" fieldPosition="0"/>
    </format>
    <format dxfId="15">
      <pivotArea outline="0" collapsedLevelsAreSubtotals="1" fieldPosition="0"/>
    </format>
    <format dxfId="14">
      <pivotArea outline="0" collapsedLevelsAreSubtotals="1" fieldPosition="0"/>
    </format>
    <format dxfId="13">
      <pivotArea outline="0" collapsedLevelsAreSubtotals="1" fieldPosition="0"/>
    </format>
    <format dxfId="12">
      <pivotArea field="3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3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collapsedLevelsAreSubtotals="1" fieldPosition="0">
        <references count="1">
          <reference field="3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5:H10" firstHeaderRow="1" firstDataRow="1" firstDataCol="1"/>
  <pivotFields count="1">
    <pivotField axis="axisRow" dataField="1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von Ware vergriffe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4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J3:O9" firstHeaderRow="1" firstDataRow="2" firstDataCol="1"/>
  <pivotFields count="2">
    <pivotField axis="axisRow" dataField="1" showAll="0">
      <items count="5">
        <item x="0"/>
        <item x="1"/>
        <item x="2"/>
        <item x="3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Anzahl von Ware vergriffen" fld="0" subtotal="count" baseField="0" baseItem="0"/>
  </dataFields>
  <formats count="3">
    <format dxfId="5">
      <pivotArea dataOnly="0" labelOnly="1" fieldPosition="0">
        <references count="1">
          <reference field="1" count="3">
            <x v="0"/>
            <x v="1"/>
            <x v="2"/>
          </reference>
        </references>
      </pivotArea>
    </format>
    <format dxfId="4">
      <pivotArea outline="0" collapsedLevelsAreSubtotals="1" fieldPosition="0">
        <references count="1">
          <reference field="1" count="3" selected="0">
            <x v="0"/>
            <x v="1"/>
            <x v="2"/>
          </reference>
        </references>
      </pivotArea>
    </format>
    <format dxfId="3">
      <pivotArea dataOnly="0" labelOnly="1" fieldPosition="0">
        <references count="1">
          <reference field="1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J3:O9" firstHeaderRow="1" firstDataRow="2" firstDataCol="1"/>
  <pivotFields count="2">
    <pivotField axis="axisRow" dataField="1" showAll="0">
      <items count="5">
        <item x="0"/>
        <item x="1"/>
        <item x="2"/>
        <item x="3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Anzahl von Ware vergriffen" fld="0" subtotal="count" baseField="0" baseItem="0"/>
  </dataFields>
  <formats count="3">
    <format dxfId="2">
      <pivotArea dataOnly="0" labelOnly="1" fieldPosition="0">
        <references count="1">
          <reference field="1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1" count="3" selected="0">
            <x v="0"/>
            <x v="1"/>
            <x v="2"/>
          </reference>
        </references>
      </pivotArea>
    </format>
    <format dxfId="0">
      <pivotArea dataOnly="0" labelOnly="1" fieldPosition="0">
        <references count="1">
          <reference field="1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3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workbookViewId="0">
      <selection activeCell="D2" sqref="D2"/>
    </sheetView>
  </sheetViews>
  <sheetFormatPr baseColWidth="10" defaultRowHeight="14.5" x14ac:dyDescent="0.35"/>
  <cols>
    <col min="5" max="5" width="16" customWidth="1"/>
    <col min="6" max="6" width="14.08984375" customWidth="1"/>
    <col min="7" max="7" width="17.6328125" customWidth="1"/>
    <col min="8" max="8" width="28.36328125" customWidth="1"/>
  </cols>
  <sheetData>
    <row r="1" spans="1:8" x14ac:dyDescent="0.35">
      <c r="A1" s="11" t="s">
        <v>0</v>
      </c>
      <c r="B1" s="11" t="s">
        <v>5</v>
      </c>
      <c r="C1" s="11" t="s">
        <v>6</v>
      </c>
      <c r="D1" s="11" t="s">
        <v>14</v>
      </c>
      <c r="E1" s="11" t="s">
        <v>9</v>
      </c>
      <c r="F1" s="11" t="s">
        <v>7</v>
      </c>
      <c r="G1" s="11" t="s">
        <v>8</v>
      </c>
      <c r="H1" s="11" t="s">
        <v>15</v>
      </c>
    </row>
    <row r="2" spans="1:8" x14ac:dyDescent="0.35">
      <c r="A2" s="1">
        <v>1</v>
      </c>
      <c r="B2" s="1">
        <v>4608</v>
      </c>
      <c r="C2" s="1">
        <v>4500</v>
      </c>
      <c r="D2" s="1">
        <v>108</v>
      </c>
      <c r="E2" s="1">
        <v>0</v>
      </c>
      <c r="F2" s="10" t="s">
        <v>10</v>
      </c>
      <c r="G2" s="4">
        <v>977.29773895116523</v>
      </c>
      <c r="H2" s="1">
        <v>14</v>
      </c>
    </row>
    <row r="3" spans="1:8" x14ac:dyDescent="0.35">
      <c r="A3" s="1">
        <v>2</v>
      </c>
      <c r="B3" s="1">
        <v>5065</v>
      </c>
      <c r="C3" s="1">
        <v>5048</v>
      </c>
      <c r="D3" s="1">
        <v>17</v>
      </c>
      <c r="E3" s="1">
        <v>0</v>
      </c>
      <c r="F3" s="10" t="s">
        <v>10</v>
      </c>
      <c r="G3" s="4">
        <v>1000.8797201189736</v>
      </c>
      <c r="H3" s="1">
        <v>13</v>
      </c>
    </row>
    <row r="4" spans="1:8" x14ac:dyDescent="0.35">
      <c r="A4" s="1">
        <v>3</v>
      </c>
      <c r="B4" s="1">
        <v>4671</v>
      </c>
      <c r="C4" s="1">
        <v>4671</v>
      </c>
      <c r="D4" s="1">
        <v>0</v>
      </c>
      <c r="E4" s="1">
        <v>1</v>
      </c>
      <c r="F4" s="10" t="s">
        <v>10</v>
      </c>
      <c r="G4" s="4">
        <v>1017.066167856683</v>
      </c>
      <c r="H4" s="1">
        <v>15</v>
      </c>
    </row>
    <row r="5" spans="1:8" x14ac:dyDescent="0.35">
      <c r="A5" s="1">
        <v>4</v>
      </c>
      <c r="B5" s="1">
        <v>5077</v>
      </c>
      <c r="C5" s="1">
        <v>5038</v>
      </c>
      <c r="D5" s="1">
        <v>39</v>
      </c>
      <c r="E5" s="1">
        <v>0</v>
      </c>
      <c r="F5" s="10" t="s">
        <v>10</v>
      </c>
      <c r="G5" s="4">
        <v>998.37532413948793</v>
      </c>
      <c r="H5" s="1">
        <v>14</v>
      </c>
    </row>
    <row r="6" spans="1:8" x14ac:dyDescent="0.35">
      <c r="A6" s="1">
        <v>5</v>
      </c>
      <c r="B6" s="1">
        <v>4646</v>
      </c>
      <c r="C6" s="1">
        <v>4646</v>
      </c>
      <c r="D6" s="1">
        <v>0</v>
      </c>
      <c r="E6" s="1">
        <v>1</v>
      </c>
      <c r="F6" s="10" t="s">
        <v>10</v>
      </c>
      <c r="G6" s="4">
        <v>988.30330696364399</v>
      </c>
      <c r="H6" s="1">
        <v>10</v>
      </c>
    </row>
    <row r="7" spans="1:8" x14ac:dyDescent="0.35">
      <c r="A7" s="1">
        <v>6</v>
      </c>
      <c r="B7" s="1">
        <v>5047</v>
      </c>
      <c r="C7" s="1">
        <v>5004</v>
      </c>
      <c r="D7" s="1">
        <v>43</v>
      </c>
      <c r="E7" s="1">
        <v>0</v>
      </c>
      <c r="F7" s="10" t="s">
        <v>10</v>
      </c>
      <c r="G7" s="4">
        <v>989.16607637511333</v>
      </c>
      <c r="H7" s="1">
        <v>15</v>
      </c>
    </row>
    <row r="8" spans="1:8" x14ac:dyDescent="0.35">
      <c r="A8" s="1">
        <v>7</v>
      </c>
      <c r="B8" s="1">
        <v>4624</v>
      </c>
      <c r="C8" s="1">
        <v>4500</v>
      </c>
      <c r="D8" s="1">
        <v>124</v>
      </c>
      <c r="E8" s="1">
        <v>0</v>
      </c>
      <c r="F8" s="10" t="s">
        <v>10</v>
      </c>
      <c r="G8" s="4">
        <v>979.28707671235316</v>
      </c>
      <c r="H8" s="1">
        <v>15</v>
      </c>
    </row>
    <row r="9" spans="1:8" x14ac:dyDescent="0.35">
      <c r="A9" s="1">
        <v>8</v>
      </c>
      <c r="B9" s="1">
        <v>5052</v>
      </c>
      <c r="C9" s="1">
        <v>5039</v>
      </c>
      <c r="D9" s="1">
        <v>13</v>
      </c>
      <c r="E9" s="1">
        <v>0</v>
      </c>
      <c r="F9" s="10" t="s">
        <v>10</v>
      </c>
      <c r="G9" s="4">
        <v>1002.4496671358065</v>
      </c>
      <c r="H9" s="1">
        <v>15</v>
      </c>
    </row>
    <row r="10" spans="1:8" x14ac:dyDescent="0.35">
      <c r="A10" s="1">
        <v>9</v>
      </c>
      <c r="B10" s="1">
        <v>4677</v>
      </c>
      <c r="C10" s="1">
        <v>4677</v>
      </c>
      <c r="D10" s="1">
        <v>0</v>
      </c>
      <c r="E10" s="1">
        <v>1</v>
      </c>
      <c r="F10" s="10" t="s">
        <v>10</v>
      </c>
      <c r="G10" s="4">
        <v>1003.8387497625081</v>
      </c>
      <c r="H10" s="1">
        <v>14</v>
      </c>
    </row>
    <row r="11" spans="1:8" x14ac:dyDescent="0.35">
      <c r="A11" s="1">
        <v>10</v>
      </c>
      <c r="B11" s="1">
        <v>5056</v>
      </c>
      <c r="C11" s="1">
        <v>5008</v>
      </c>
      <c r="D11" s="1">
        <v>48</v>
      </c>
      <c r="E11" s="1">
        <v>0</v>
      </c>
      <c r="F11" s="10" t="s">
        <v>10</v>
      </c>
      <c r="G11" s="4">
        <v>995.43838384852279</v>
      </c>
      <c r="H11" s="1">
        <v>16</v>
      </c>
    </row>
    <row r="12" spans="1:8" x14ac:dyDescent="0.35">
      <c r="A12" s="1">
        <v>11</v>
      </c>
      <c r="B12" s="1">
        <v>4682</v>
      </c>
      <c r="C12" s="1">
        <v>4682</v>
      </c>
      <c r="D12" s="1">
        <v>0</v>
      </c>
      <c r="E12" s="1">
        <v>1</v>
      </c>
      <c r="F12" s="10" t="s">
        <v>10</v>
      </c>
      <c r="G12" s="4">
        <v>1006.2784238252789</v>
      </c>
      <c r="H12" s="1">
        <v>13</v>
      </c>
    </row>
    <row r="13" spans="1:8" x14ac:dyDescent="0.35">
      <c r="A13" s="1">
        <v>12</v>
      </c>
      <c r="B13" s="1">
        <v>5087</v>
      </c>
      <c r="C13" s="1">
        <v>5045</v>
      </c>
      <c r="D13" s="1">
        <v>42</v>
      </c>
      <c r="E13" s="1">
        <v>0</v>
      </c>
      <c r="F13" s="10" t="s">
        <v>10</v>
      </c>
      <c r="G13" s="4">
        <v>1012.7354269352509</v>
      </c>
      <c r="H13" s="1">
        <v>16</v>
      </c>
    </row>
    <row r="14" spans="1:8" x14ac:dyDescent="0.35">
      <c r="A14" s="1">
        <v>13</v>
      </c>
      <c r="B14" s="1">
        <v>4630</v>
      </c>
      <c r="C14" s="1">
        <v>4530</v>
      </c>
      <c r="D14" s="1">
        <v>100</v>
      </c>
      <c r="E14" s="1">
        <v>0</v>
      </c>
      <c r="F14" s="10" t="s">
        <v>10</v>
      </c>
      <c r="G14" s="4">
        <v>1002.9919192456873</v>
      </c>
      <c r="H14" s="1">
        <v>15</v>
      </c>
    </row>
    <row r="15" spans="1:8" x14ac:dyDescent="0.35">
      <c r="A15" s="1">
        <v>14</v>
      </c>
      <c r="B15" s="1">
        <v>5030</v>
      </c>
      <c r="C15" s="1">
        <v>5009</v>
      </c>
      <c r="D15" s="1">
        <v>21</v>
      </c>
      <c r="E15" s="1">
        <v>0</v>
      </c>
      <c r="F15" s="10" t="s">
        <v>10</v>
      </c>
      <c r="G15" s="4">
        <v>989.04977474012412</v>
      </c>
      <c r="H15" s="1">
        <v>15</v>
      </c>
    </row>
    <row r="16" spans="1:8" x14ac:dyDescent="0.35">
      <c r="A16" s="1">
        <v>15</v>
      </c>
      <c r="B16" s="1">
        <v>4613</v>
      </c>
      <c r="C16" s="1">
        <v>4613</v>
      </c>
      <c r="D16" s="1">
        <v>0</v>
      </c>
      <c r="E16" s="1">
        <v>1</v>
      </c>
      <c r="F16" s="10" t="s">
        <v>10</v>
      </c>
      <c r="G16" s="4">
        <v>988.83122316328809</v>
      </c>
      <c r="H16" s="1">
        <v>16</v>
      </c>
    </row>
    <row r="17" spans="1:8" x14ac:dyDescent="0.35">
      <c r="A17" s="1">
        <v>16</v>
      </c>
      <c r="B17" s="1">
        <v>5070</v>
      </c>
      <c r="C17" s="1">
        <v>5051</v>
      </c>
      <c r="D17" s="1">
        <v>19</v>
      </c>
      <c r="E17" s="1">
        <v>0</v>
      </c>
      <c r="F17" s="10" t="s">
        <v>10</v>
      </c>
      <c r="G17" s="4">
        <v>993.04545781342313</v>
      </c>
      <c r="H17" s="1">
        <v>12</v>
      </c>
    </row>
    <row r="18" spans="1:8" x14ac:dyDescent="0.35">
      <c r="A18" s="1">
        <v>17</v>
      </c>
      <c r="B18" s="1">
        <v>4655</v>
      </c>
      <c r="C18" s="1">
        <v>4655</v>
      </c>
      <c r="D18" s="1">
        <v>0</v>
      </c>
      <c r="E18" s="1">
        <v>1</v>
      </c>
      <c r="F18" s="10" t="s">
        <v>10</v>
      </c>
      <c r="G18" s="4">
        <v>1010.4419314084225</v>
      </c>
      <c r="H18" s="1">
        <v>17</v>
      </c>
    </row>
    <row r="19" spans="1:8" x14ac:dyDescent="0.35">
      <c r="A19" s="1">
        <v>18</v>
      </c>
      <c r="B19" s="1">
        <v>5129</v>
      </c>
      <c r="C19" s="1">
        <v>5103</v>
      </c>
      <c r="D19" s="1">
        <v>26</v>
      </c>
      <c r="E19" s="1">
        <v>0</v>
      </c>
      <c r="F19" s="10" t="s">
        <v>10</v>
      </c>
      <c r="G19" s="4">
        <v>1028.0284439213574</v>
      </c>
      <c r="H19" s="1">
        <v>14</v>
      </c>
    </row>
    <row r="20" spans="1:8" x14ac:dyDescent="0.35">
      <c r="A20" s="1">
        <v>19</v>
      </c>
      <c r="B20" s="1">
        <v>4667</v>
      </c>
      <c r="C20" s="1">
        <v>4657</v>
      </c>
      <c r="D20" s="1">
        <v>10</v>
      </c>
      <c r="E20" s="1">
        <v>0</v>
      </c>
      <c r="F20" s="10" t="s">
        <v>10</v>
      </c>
      <c r="G20" s="4">
        <v>1006.8361714511411</v>
      </c>
      <c r="H20" s="1">
        <v>13</v>
      </c>
    </row>
    <row r="21" spans="1:8" x14ac:dyDescent="0.35">
      <c r="A21" s="1">
        <v>20</v>
      </c>
      <c r="B21" s="1">
        <v>5048</v>
      </c>
      <c r="C21" s="1">
        <v>5014</v>
      </c>
      <c r="D21" s="1">
        <v>34</v>
      </c>
      <c r="E21" s="1">
        <v>0</v>
      </c>
      <c r="F21" s="10" t="s">
        <v>10</v>
      </c>
      <c r="G21" s="4">
        <v>986.85461832792498</v>
      </c>
      <c r="H21" s="1">
        <v>14</v>
      </c>
    </row>
    <row r="22" spans="1:8" x14ac:dyDescent="0.35">
      <c r="A22" s="1">
        <v>21</v>
      </c>
      <c r="B22" s="1">
        <v>4598</v>
      </c>
      <c r="C22" s="1">
        <v>4598</v>
      </c>
      <c r="D22" s="1">
        <v>0</v>
      </c>
      <c r="E22" s="1">
        <v>1</v>
      </c>
      <c r="F22" s="10" t="s">
        <v>10</v>
      </c>
      <c r="G22" s="4">
        <v>991.28190211195033</v>
      </c>
      <c r="H22" s="1">
        <v>16</v>
      </c>
    </row>
    <row r="23" spans="1:8" x14ac:dyDescent="0.35">
      <c r="A23" s="1">
        <v>22</v>
      </c>
      <c r="B23" s="1">
        <v>4991</v>
      </c>
      <c r="C23" s="1">
        <v>4977</v>
      </c>
      <c r="D23" s="1">
        <v>14</v>
      </c>
      <c r="E23" s="1">
        <v>0</v>
      </c>
      <c r="F23" s="10" t="s">
        <v>10</v>
      </c>
      <c r="G23" s="4">
        <v>991.58881109906361</v>
      </c>
      <c r="H23" s="1">
        <v>18</v>
      </c>
    </row>
    <row r="24" spans="1:8" x14ac:dyDescent="0.35">
      <c r="A24" s="1">
        <v>23</v>
      </c>
      <c r="B24" s="1">
        <v>4673</v>
      </c>
      <c r="C24" s="1">
        <v>4673</v>
      </c>
      <c r="D24" s="1">
        <v>0</v>
      </c>
      <c r="E24" s="1">
        <v>1</v>
      </c>
      <c r="F24" s="10" t="s">
        <v>10</v>
      </c>
      <c r="G24" s="4">
        <v>1007.6118340075482</v>
      </c>
      <c r="H24" s="1">
        <v>14</v>
      </c>
    </row>
    <row r="25" spans="1:8" x14ac:dyDescent="0.35">
      <c r="A25" s="1">
        <v>24</v>
      </c>
      <c r="B25" s="1">
        <v>5042</v>
      </c>
      <c r="C25" s="1">
        <v>5007</v>
      </c>
      <c r="D25" s="1">
        <v>35</v>
      </c>
      <c r="E25" s="1">
        <v>0</v>
      </c>
      <c r="F25" s="10" t="s">
        <v>10</v>
      </c>
      <c r="G25" s="4">
        <v>992.6312057141331</v>
      </c>
      <c r="H25" s="1">
        <v>15</v>
      </c>
    </row>
    <row r="26" spans="1:8" x14ac:dyDescent="0.35">
      <c r="A26" s="1">
        <v>25</v>
      </c>
      <c r="B26" s="1">
        <v>4671</v>
      </c>
      <c r="C26" s="1">
        <v>4671</v>
      </c>
      <c r="D26" s="1">
        <v>0</v>
      </c>
      <c r="E26" s="1">
        <v>1</v>
      </c>
      <c r="F26" s="10" t="s">
        <v>10</v>
      </c>
      <c r="G26" s="4">
        <v>1010.3173988463823</v>
      </c>
      <c r="H26" s="1">
        <v>13</v>
      </c>
    </row>
    <row r="27" spans="1:8" x14ac:dyDescent="0.35">
      <c r="A27" s="1">
        <v>26</v>
      </c>
      <c r="B27" s="1">
        <v>5080</v>
      </c>
      <c r="C27" s="1">
        <v>5068</v>
      </c>
      <c r="D27" s="1">
        <v>12</v>
      </c>
      <c r="E27" s="1">
        <v>0</v>
      </c>
      <c r="F27" s="10" t="s">
        <v>10</v>
      </c>
      <c r="G27" s="4">
        <v>1017.7295987668913</v>
      </c>
      <c r="H27" s="1">
        <v>15</v>
      </c>
    </row>
    <row r="28" spans="1:8" x14ac:dyDescent="0.35">
      <c r="A28" s="1">
        <v>27</v>
      </c>
      <c r="B28" s="1">
        <v>4637</v>
      </c>
      <c r="C28" s="1">
        <v>4637</v>
      </c>
      <c r="D28" s="1">
        <v>0</v>
      </c>
      <c r="E28" s="1">
        <v>1</v>
      </c>
      <c r="F28" s="10" t="s">
        <v>10</v>
      </c>
      <c r="G28" s="4">
        <v>999.90704964147881</v>
      </c>
      <c r="H28" s="1">
        <v>17</v>
      </c>
    </row>
    <row r="29" spans="1:8" x14ac:dyDescent="0.35">
      <c r="A29" s="1">
        <v>28</v>
      </c>
      <c r="B29" s="1">
        <v>5037</v>
      </c>
      <c r="C29" s="1">
        <v>5029</v>
      </c>
      <c r="D29" s="1">
        <v>8</v>
      </c>
      <c r="E29" s="1">
        <v>0</v>
      </c>
      <c r="F29" s="10" t="s">
        <v>10</v>
      </c>
      <c r="G29" s="4">
        <v>998.55335772735998</v>
      </c>
      <c r="H29" s="1">
        <v>15</v>
      </c>
    </row>
    <row r="30" spans="1:8" x14ac:dyDescent="0.35">
      <c r="A30" s="1">
        <v>29</v>
      </c>
      <c r="B30" s="1">
        <v>4677</v>
      </c>
      <c r="C30" s="1">
        <v>4677</v>
      </c>
      <c r="D30" s="1">
        <v>0</v>
      </c>
      <c r="E30" s="1">
        <v>1</v>
      </c>
      <c r="F30" s="10" t="s">
        <v>10</v>
      </c>
      <c r="G30" s="4">
        <v>1016.1945536092389</v>
      </c>
      <c r="H30" s="1">
        <v>16</v>
      </c>
    </row>
    <row r="31" spans="1:8" x14ac:dyDescent="0.35">
      <c r="A31" s="1">
        <v>30</v>
      </c>
      <c r="B31" s="1">
        <v>5107</v>
      </c>
      <c r="C31" s="1">
        <v>5056</v>
      </c>
      <c r="D31" s="1">
        <v>51</v>
      </c>
      <c r="E31" s="1">
        <v>0</v>
      </c>
      <c r="F31" s="10" t="s">
        <v>10</v>
      </c>
      <c r="G31" s="4">
        <v>1014.5622834679671</v>
      </c>
      <c r="H31" s="1">
        <v>15</v>
      </c>
    </row>
    <row r="32" spans="1:8" x14ac:dyDescent="0.35">
      <c r="A32" s="1">
        <v>31</v>
      </c>
      <c r="B32" s="1">
        <v>4632</v>
      </c>
      <c r="C32" s="1">
        <v>4632</v>
      </c>
      <c r="D32" s="1">
        <v>0</v>
      </c>
      <c r="E32" s="1">
        <v>1</v>
      </c>
      <c r="F32" s="10" t="s">
        <v>10</v>
      </c>
      <c r="G32" s="4">
        <v>998.21698111190926</v>
      </c>
      <c r="H32" s="1">
        <v>15</v>
      </c>
    </row>
    <row r="33" spans="1:8" x14ac:dyDescent="0.35">
      <c r="A33" s="1">
        <v>32</v>
      </c>
      <c r="B33" s="1">
        <v>5029</v>
      </c>
      <c r="C33" s="1">
        <v>5025</v>
      </c>
      <c r="D33" s="1">
        <v>4</v>
      </c>
      <c r="E33" s="1">
        <v>0</v>
      </c>
      <c r="F33" s="10" t="s">
        <v>10</v>
      </c>
      <c r="G33" s="4">
        <v>995.37718622377724</v>
      </c>
      <c r="H33" s="1">
        <v>14</v>
      </c>
    </row>
    <row r="34" spans="1:8" x14ac:dyDescent="0.35">
      <c r="A34" s="1">
        <v>33</v>
      </c>
      <c r="B34" s="1">
        <v>4648</v>
      </c>
      <c r="C34" s="1">
        <v>4648</v>
      </c>
      <c r="D34" s="1">
        <v>0</v>
      </c>
      <c r="E34" s="1">
        <v>1</v>
      </c>
      <c r="F34" s="10" t="s">
        <v>10</v>
      </c>
      <c r="G34" s="4">
        <v>1007.5863226811634</v>
      </c>
      <c r="H34" s="1">
        <v>16</v>
      </c>
    </row>
    <row r="35" spans="1:8" x14ac:dyDescent="0.35">
      <c r="A35" s="1">
        <v>34</v>
      </c>
      <c r="B35" s="1">
        <v>5020</v>
      </c>
      <c r="C35" s="1">
        <v>5013</v>
      </c>
      <c r="D35" s="1">
        <v>7</v>
      </c>
      <c r="E35" s="1">
        <v>0</v>
      </c>
      <c r="F35" s="10" t="s">
        <v>10</v>
      </c>
      <c r="G35" s="4">
        <v>1000.8674305718159</v>
      </c>
      <c r="H35" s="1">
        <v>17</v>
      </c>
    </row>
    <row r="36" spans="1:8" x14ac:dyDescent="0.35">
      <c r="A36" s="1">
        <v>35</v>
      </c>
      <c r="B36" s="1">
        <v>4681</v>
      </c>
      <c r="C36" s="1">
        <v>4681</v>
      </c>
      <c r="D36" s="1">
        <v>0</v>
      </c>
      <c r="E36" s="1">
        <v>1</v>
      </c>
      <c r="F36" s="10" t="s">
        <v>10</v>
      </c>
      <c r="G36" s="4">
        <v>1010.1815658126725</v>
      </c>
      <c r="H36" s="1">
        <v>14</v>
      </c>
    </row>
    <row r="37" spans="1:8" x14ac:dyDescent="0.35">
      <c r="A37" s="1">
        <v>36</v>
      </c>
      <c r="B37" s="1">
        <v>5103</v>
      </c>
      <c r="C37" s="1">
        <v>5070</v>
      </c>
      <c r="D37" s="1">
        <v>33</v>
      </c>
      <c r="E37" s="1">
        <v>0</v>
      </c>
      <c r="F37" s="10" t="s">
        <v>10</v>
      </c>
      <c r="G37" s="4">
        <v>1008.6067643678689</v>
      </c>
      <c r="H37" s="1">
        <v>13</v>
      </c>
    </row>
    <row r="38" spans="1:8" x14ac:dyDescent="0.35">
      <c r="A38" s="1">
        <v>37</v>
      </c>
      <c r="B38" s="1">
        <v>4693</v>
      </c>
      <c r="C38" s="1">
        <v>4693</v>
      </c>
      <c r="D38" s="1">
        <v>0</v>
      </c>
      <c r="E38" s="1">
        <v>1</v>
      </c>
      <c r="F38" s="10" t="s">
        <v>10</v>
      </c>
      <c r="G38" s="4">
        <v>1007.9326127888635</v>
      </c>
      <c r="H38" s="1">
        <v>13</v>
      </c>
    </row>
    <row r="39" spans="1:8" x14ac:dyDescent="0.35">
      <c r="A39" s="1">
        <v>38</v>
      </c>
      <c r="B39" s="1">
        <v>5048</v>
      </c>
      <c r="C39" s="1">
        <v>5003</v>
      </c>
      <c r="D39" s="1">
        <v>45</v>
      </c>
      <c r="E39" s="1">
        <v>0</v>
      </c>
      <c r="F39" s="10" t="s">
        <v>10</v>
      </c>
      <c r="G39" s="4">
        <v>989.57650859665591</v>
      </c>
      <c r="H39" s="1">
        <v>15</v>
      </c>
    </row>
    <row r="40" spans="1:8" x14ac:dyDescent="0.35">
      <c r="A40" s="1">
        <v>39</v>
      </c>
      <c r="B40" s="1">
        <v>4648</v>
      </c>
      <c r="C40" s="1">
        <v>4443</v>
      </c>
      <c r="D40" s="1">
        <v>205</v>
      </c>
      <c r="E40" s="1">
        <v>0</v>
      </c>
      <c r="F40" s="10" t="s">
        <v>10</v>
      </c>
      <c r="G40" s="4">
        <v>1024.5161572820507</v>
      </c>
      <c r="H40" s="1">
        <v>16</v>
      </c>
    </row>
    <row r="41" spans="1:8" x14ac:dyDescent="0.35">
      <c r="A41" s="1">
        <v>40</v>
      </c>
      <c r="B41" s="1">
        <v>5063</v>
      </c>
      <c r="C41" s="1">
        <v>5052</v>
      </c>
      <c r="D41" s="1">
        <v>11</v>
      </c>
      <c r="E41" s="1">
        <v>0</v>
      </c>
      <c r="F41" s="10" t="s">
        <v>10</v>
      </c>
      <c r="G41" s="4">
        <v>1003.1563331504003</v>
      </c>
      <c r="H41" s="1">
        <v>14</v>
      </c>
    </row>
    <row r="42" spans="1:8" x14ac:dyDescent="0.35">
      <c r="A42" s="1">
        <v>41</v>
      </c>
      <c r="B42" s="1">
        <v>4660</v>
      </c>
      <c r="C42" s="1">
        <v>4660</v>
      </c>
      <c r="D42" s="1">
        <v>0</v>
      </c>
      <c r="E42" s="1">
        <v>1</v>
      </c>
      <c r="F42" s="10" t="s">
        <v>10</v>
      </c>
      <c r="G42" s="4">
        <v>1011.0047267298796</v>
      </c>
      <c r="H42" s="1">
        <v>16</v>
      </c>
    </row>
    <row r="43" spans="1:8" x14ac:dyDescent="0.35">
      <c r="A43" s="1">
        <v>42</v>
      </c>
      <c r="B43" s="1">
        <v>5045</v>
      </c>
      <c r="C43" s="1">
        <v>5033</v>
      </c>
      <c r="D43" s="1">
        <v>12</v>
      </c>
      <c r="E43" s="1">
        <v>0</v>
      </c>
      <c r="F43" s="10" t="s">
        <v>10</v>
      </c>
      <c r="G43" s="4">
        <v>996.64767074136762</v>
      </c>
      <c r="H43" s="1">
        <v>14</v>
      </c>
    </row>
    <row r="44" spans="1:8" x14ac:dyDescent="0.35">
      <c r="A44" s="1">
        <v>43</v>
      </c>
      <c r="B44" s="1">
        <v>4644</v>
      </c>
      <c r="C44" s="1">
        <v>4644</v>
      </c>
      <c r="D44" s="1">
        <v>0</v>
      </c>
      <c r="E44" s="1">
        <v>2</v>
      </c>
      <c r="F44" s="10" t="s">
        <v>10</v>
      </c>
      <c r="G44" s="4">
        <v>1008.362258085981</v>
      </c>
      <c r="H44" s="1">
        <v>14</v>
      </c>
    </row>
    <row r="45" spans="1:8" x14ac:dyDescent="0.35">
      <c r="A45" s="1">
        <v>44</v>
      </c>
      <c r="B45" s="1">
        <v>5077</v>
      </c>
      <c r="C45" s="1">
        <v>5069</v>
      </c>
      <c r="D45" s="1">
        <v>8</v>
      </c>
      <c r="E45" s="1">
        <v>0</v>
      </c>
      <c r="F45" s="10" t="s">
        <v>10</v>
      </c>
      <c r="G45" s="4">
        <v>995.30726881857845</v>
      </c>
      <c r="H45" s="1">
        <v>10</v>
      </c>
    </row>
    <row r="46" spans="1:8" x14ac:dyDescent="0.35">
      <c r="A46" s="1">
        <v>45</v>
      </c>
      <c r="B46" s="1">
        <v>4698</v>
      </c>
      <c r="C46" s="1">
        <v>4698</v>
      </c>
      <c r="D46" s="1">
        <v>0</v>
      </c>
      <c r="E46" s="1">
        <v>1</v>
      </c>
      <c r="F46" s="10" t="s">
        <v>10</v>
      </c>
      <c r="G46" s="4">
        <v>1013.4831680043135</v>
      </c>
      <c r="H46" s="1">
        <v>13</v>
      </c>
    </row>
    <row r="47" spans="1:8" x14ac:dyDescent="0.35">
      <c r="A47" s="1">
        <v>46</v>
      </c>
      <c r="B47" s="1">
        <v>5070</v>
      </c>
      <c r="C47" s="1">
        <v>5046</v>
      </c>
      <c r="D47" s="1">
        <v>24</v>
      </c>
      <c r="E47" s="1">
        <v>0</v>
      </c>
      <c r="F47" s="10" t="s">
        <v>10</v>
      </c>
      <c r="G47" s="4">
        <v>997.86291482450906</v>
      </c>
      <c r="H47" s="1">
        <v>13</v>
      </c>
    </row>
    <row r="48" spans="1:8" x14ac:dyDescent="0.35">
      <c r="A48" s="1">
        <v>47</v>
      </c>
      <c r="B48" s="1">
        <v>4595</v>
      </c>
      <c r="C48" s="1">
        <v>4256</v>
      </c>
      <c r="D48" s="1">
        <v>339</v>
      </c>
      <c r="E48" s="1">
        <v>0</v>
      </c>
      <c r="F48" s="10" t="s">
        <v>10</v>
      </c>
      <c r="G48" s="4">
        <v>995.69747615169035</v>
      </c>
      <c r="H48" s="1">
        <v>19</v>
      </c>
    </row>
    <row r="49" spans="1:8" x14ac:dyDescent="0.35">
      <c r="A49" s="1">
        <v>48</v>
      </c>
      <c r="B49" s="1">
        <v>5141</v>
      </c>
      <c r="C49" s="1">
        <v>5120</v>
      </c>
      <c r="D49" s="1">
        <v>21</v>
      </c>
      <c r="E49" s="1">
        <v>0</v>
      </c>
      <c r="F49" s="10" t="s">
        <v>10</v>
      </c>
      <c r="G49" s="4">
        <v>1020.577590476023</v>
      </c>
      <c r="H49" s="1">
        <v>11</v>
      </c>
    </row>
    <row r="50" spans="1:8" x14ac:dyDescent="0.35">
      <c r="A50" s="1">
        <v>49</v>
      </c>
      <c r="B50" s="1">
        <v>4622</v>
      </c>
      <c r="C50" s="1">
        <v>4622</v>
      </c>
      <c r="D50" s="1">
        <v>0</v>
      </c>
      <c r="E50" s="1">
        <v>1</v>
      </c>
      <c r="F50" s="10" t="s">
        <v>10</v>
      </c>
      <c r="G50" s="4">
        <v>993.51998667407315</v>
      </c>
      <c r="H50" s="1">
        <v>15</v>
      </c>
    </row>
    <row r="51" spans="1:8" x14ac:dyDescent="0.35">
      <c r="A51" s="1">
        <v>50</v>
      </c>
      <c r="B51" s="1">
        <v>4996</v>
      </c>
      <c r="C51" s="1">
        <v>4952</v>
      </c>
      <c r="D51" s="1">
        <v>44</v>
      </c>
      <c r="E51" s="1">
        <v>0</v>
      </c>
      <c r="F51" s="10" t="s">
        <v>10</v>
      </c>
      <c r="G51" s="4">
        <v>973.79854903556406</v>
      </c>
      <c r="H51" s="1">
        <v>17</v>
      </c>
    </row>
    <row r="52" spans="1:8" x14ac:dyDescent="0.35">
      <c r="A52" s="1">
        <v>51</v>
      </c>
      <c r="B52" s="1">
        <v>4633</v>
      </c>
      <c r="C52" s="1">
        <v>4633</v>
      </c>
      <c r="D52" s="1">
        <v>0</v>
      </c>
      <c r="E52" s="1">
        <v>1</v>
      </c>
      <c r="F52" s="10" t="s">
        <v>10</v>
      </c>
      <c r="G52" s="4">
        <v>1009.0207777247997</v>
      </c>
      <c r="H52" s="1">
        <v>15</v>
      </c>
    </row>
    <row r="53" spans="1:8" x14ac:dyDescent="0.35">
      <c r="A53" s="1">
        <v>52</v>
      </c>
      <c r="B53" s="1">
        <v>5073</v>
      </c>
      <c r="C53" s="1">
        <v>5030</v>
      </c>
      <c r="D53" s="1">
        <v>43</v>
      </c>
      <c r="E53" s="1">
        <v>0</v>
      </c>
      <c r="F53" s="10" t="s">
        <v>10</v>
      </c>
      <c r="G53" s="4">
        <v>996.23689745931188</v>
      </c>
      <c r="H53" s="1">
        <v>14</v>
      </c>
    </row>
    <row r="54" spans="1:8" x14ac:dyDescent="0.35">
      <c r="A54" s="1">
        <v>53</v>
      </c>
      <c r="B54" s="1">
        <v>6539</v>
      </c>
      <c r="C54" s="1">
        <v>6539</v>
      </c>
      <c r="D54" s="1">
        <v>0</v>
      </c>
      <c r="E54" s="1">
        <v>1</v>
      </c>
      <c r="F54" s="10" t="s">
        <v>40</v>
      </c>
      <c r="G54" s="4">
        <v>2000.4291905497666</v>
      </c>
      <c r="H54" s="1">
        <v>26</v>
      </c>
    </row>
    <row r="55" spans="1:8" x14ac:dyDescent="0.35">
      <c r="A55" s="1">
        <v>54</v>
      </c>
      <c r="B55" s="1">
        <v>6765</v>
      </c>
      <c r="C55" s="1">
        <v>6763</v>
      </c>
      <c r="D55" s="1">
        <v>2</v>
      </c>
      <c r="E55" s="1">
        <v>0</v>
      </c>
      <c r="F55" s="10" t="s">
        <v>40</v>
      </c>
      <c r="G55" s="4">
        <v>1957.3487002635375</v>
      </c>
      <c r="H55" s="1">
        <v>33</v>
      </c>
    </row>
    <row r="56" spans="1:8" x14ac:dyDescent="0.35">
      <c r="A56" s="1">
        <v>55</v>
      </c>
      <c r="B56" s="1">
        <v>6507</v>
      </c>
      <c r="C56" s="1">
        <v>6507</v>
      </c>
      <c r="D56" s="1">
        <v>0</v>
      </c>
      <c r="E56" s="1">
        <v>1</v>
      </c>
      <c r="F56" s="10" t="s">
        <v>40</v>
      </c>
      <c r="G56" s="4">
        <v>1990.7322489889339</v>
      </c>
      <c r="H56" s="1">
        <v>28</v>
      </c>
    </row>
    <row r="57" spans="1:8" x14ac:dyDescent="0.35">
      <c r="A57" s="1">
        <v>56</v>
      </c>
      <c r="B57" s="1">
        <v>6927</v>
      </c>
      <c r="C57" s="1">
        <v>6926</v>
      </c>
      <c r="D57" s="1">
        <v>1</v>
      </c>
      <c r="E57" s="1">
        <v>0</v>
      </c>
      <c r="F57" s="10" t="s">
        <v>40</v>
      </c>
      <c r="G57" s="4">
        <v>2012.2582605399657</v>
      </c>
      <c r="H57" s="1">
        <v>28</v>
      </c>
    </row>
    <row r="58" spans="1:8" x14ac:dyDescent="0.35">
      <c r="A58" s="1">
        <v>57</v>
      </c>
      <c r="B58" s="1">
        <v>6543</v>
      </c>
      <c r="C58" s="1">
        <v>6543</v>
      </c>
      <c r="D58" s="1">
        <v>0</v>
      </c>
      <c r="E58" s="1">
        <v>1</v>
      </c>
      <c r="F58" s="10" t="s">
        <v>40</v>
      </c>
      <c r="G58" s="4">
        <v>2005.2453515309026</v>
      </c>
      <c r="H58" s="1">
        <v>27</v>
      </c>
    </row>
    <row r="59" spans="1:8" x14ac:dyDescent="0.35">
      <c r="A59" s="1">
        <v>58</v>
      </c>
      <c r="B59" s="1">
        <v>6978</v>
      </c>
      <c r="C59" s="1">
        <v>6973</v>
      </c>
      <c r="D59" s="1">
        <v>5</v>
      </c>
      <c r="E59" s="1">
        <v>0</v>
      </c>
      <c r="F59" s="10" t="s">
        <v>40</v>
      </c>
      <c r="G59" s="4">
        <v>2039.9486452806741</v>
      </c>
      <c r="H59" s="1">
        <v>29</v>
      </c>
    </row>
    <row r="60" spans="1:8" x14ac:dyDescent="0.35">
      <c r="A60" s="1">
        <v>59</v>
      </c>
      <c r="B60" s="1">
        <v>6513</v>
      </c>
      <c r="C60" s="1">
        <v>6513</v>
      </c>
      <c r="D60" s="1">
        <v>0</v>
      </c>
      <c r="E60" s="1">
        <v>1</v>
      </c>
      <c r="F60" s="10" t="s">
        <v>40</v>
      </c>
      <c r="G60" s="4">
        <v>2000.1369244273519</v>
      </c>
      <c r="H60" s="1">
        <v>29</v>
      </c>
    </row>
    <row r="61" spans="1:8" x14ac:dyDescent="0.35">
      <c r="A61" s="1">
        <v>60</v>
      </c>
      <c r="B61" s="1">
        <v>6939</v>
      </c>
      <c r="C61" s="1">
        <v>6938</v>
      </c>
      <c r="D61" s="1">
        <v>1</v>
      </c>
      <c r="E61" s="1">
        <v>0</v>
      </c>
      <c r="F61" s="10" t="s">
        <v>40</v>
      </c>
      <c r="G61" s="4">
        <v>2005.1092911235173</v>
      </c>
      <c r="H61" s="1">
        <v>25</v>
      </c>
    </row>
    <row r="62" spans="1:8" x14ac:dyDescent="0.35">
      <c r="A62" s="1">
        <v>61</v>
      </c>
      <c r="B62" s="1">
        <v>6605</v>
      </c>
      <c r="C62" s="1">
        <v>6605</v>
      </c>
      <c r="D62" s="1">
        <v>0</v>
      </c>
      <c r="E62" s="1">
        <v>1</v>
      </c>
      <c r="F62" s="10" t="s">
        <v>40</v>
      </c>
      <c r="G62" s="4">
        <v>2030.68707883358</v>
      </c>
      <c r="H62" s="1">
        <v>25</v>
      </c>
    </row>
    <row r="63" spans="1:8" x14ac:dyDescent="0.35">
      <c r="A63" s="1">
        <v>62</v>
      </c>
      <c r="B63" s="1">
        <v>6871</v>
      </c>
      <c r="C63" s="1">
        <v>6867</v>
      </c>
      <c r="D63" s="1">
        <v>4</v>
      </c>
      <c r="E63" s="1">
        <v>0</v>
      </c>
      <c r="F63" s="10" t="s">
        <v>40</v>
      </c>
      <c r="G63" s="4">
        <v>2003.3843207347672</v>
      </c>
      <c r="H63" s="1">
        <v>32</v>
      </c>
    </row>
    <row r="64" spans="1:8" x14ac:dyDescent="0.35">
      <c r="A64" s="1">
        <v>63</v>
      </c>
      <c r="B64" s="1">
        <v>6493</v>
      </c>
      <c r="C64" s="1">
        <v>6493</v>
      </c>
      <c r="D64" s="1">
        <v>0</v>
      </c>
      <c r="E64" s="1">
        <v>1</v>
      </c>
      <c r="F64" s="10" t="s">
        <v>40</v>
      </c>
      <c r="G64" s="4">
        <v>2008.2789028965635</v>
      </c>
      <c r="H64" s="1">
        <v>33</v>
      </c>
    </row>
    <row r="65" spans="1:8" x14ac:dyDescent="0.35">
      <c r="A65" s="1">
        <v>64</v>
      </c>
      <c r="B65" s="1">
        <v>6832</v>
      </c>
      <c r="C65" s="1">
        <v>6831</v>
      </c>
      <c r="D65" s="1">
        <v>1</v>
      </c>
      <c r="E65" s="1">
        <v>0</v>
      </c>
      <c r="F65" s="10" t="s">
        <v>40</v>
      </c>
      <c r="G65" s="4">
        <v>1985.0851963856257</v>
      </c>
      <c r="H65" s="1">
        <v>32</v>
      </c>
    </row>
    <row r="66" spans="1:8" x14ac:dyDescent="0.35">
      <c r="A66" s="1">
        <v>65</v>
      </c>
      <c r="B66" s="1">
        <v>6485</v>
      </c>
      <c r="C66" s="1">
        <v>6485</v>
      </c>
      <c r="D66" s="1">
        <v>0</v>
      </c>
      <c r="E66" s="1">
        <v>1</v>
      </c>
      <c r="F66" s="10" t="s">
        <v>40</v>
      </c>
      <c r="G66" s="4">
        <v>1974.4047272542957</v>
      </c>
      <c r="H66" s="1">
        <v>27</v>
      </c>
    </row>
    <row r="67" spans="1:8" x14ac:dyDescent="0.35">
      <c r="A67" s="1">
        <v>66</v>
      </c>
      <c r="B67" s="1">
        <v>6935</v>
      </c>
      <c r="C67" s="1">
        <v>6931</v>
      </c>
      <c r="D67" s="1">
        <v>4</v>
      </c>
      <c r="E67" s="1">
        <v>0</v>
      </c>
      <c r="F67" s="10" t="s">
        <v>40</v>
      </c>
      <c r="G67" s="4">
        <v>2026.7327777692117</v>
      </c>
      <c r="H67" s="1">
        <v>30</v>
      </c>
    </row>
    <row r="68" spans="1:8" x14ac:dyDescent="0.35">
      <c r="A68" s="1">
        <v>67</v>
      </c>
      <c r="B68" s="1">
        <v>6472</v>
      </c>
      <c r="C68" s="1">
        <v>6472</v>
      </c>
      <c r="D68" s="1">
        <v>0</v>
      </c>
      <c r="E68" s="1">
        <v>1</v>
      </c>
      <c r="F68" s="10" t="s">
        <v>40</v>
      </c>
      <c r="G68" s="4">
        <v>1986.7555288801668</v>
      </c>
      <c r="H68" s="1">
        <v>31</v>
      </c>
    </row>
    <row r="69" spans="1:8" x14ac:dyDescent="0.35">
      <c r="A69" s="1">
        <v>68</v>
      </c>
      <c r="B69" s="1">
        <v>6895</v>
      </c>
      <c r="C69" s="1">
        <v>6894</v>
      </c>
      <c r="D69" s="1">
        <v>1</v>
      </c>
      <c r="E69" s="1">
        <v>0</v>
      </c>
      <c r="F69" s="10" t="s">
        <v>40</v>
      </c>
      <c r="G69" s="4">
        <v>1986.7898168304237</v>
      </c>
      <c r="H69" s="1">
        <v>26</v>
      </c>
    </row>
    <row r="70" spans="1:8" x14ac:dyDescent="0.35">
      <c r="A70" s="1">
        <v>69</v>
      </c>
      <c r="B70" s="1">
        <v>6545</v>
      </c>
      <c r="C70" s="1">
        <v>6545</v>
      </c>
      <c r="D70" s="1">
        <v>0</v>
      </c>
      <c r="E70" s="1">
        <v>1</v>
      </c>
      <c r="F70" s="10" t="s">
        <v>40</v>
      </c>
      <c r="G70" s="4">
        <v>2005.1931237976532</v>
      </c>
      <c r="H70" s="1">
        <v>27</v>
      </c>
    </row>
    <row r="71" spans="1:8" x14ac:dyDescent="0.35">
      <c r="A71" s="1">
        <v>70</v>
      </c>
      <c r="B71" s="1">
        <v>6905</v>
      </c>
      <c r="C71" s="1">
        <v>6899</v>
      </c>
      <c r="D71" s="1">
        <v>6</v>
      </c>
      <c r="E71" s="1">
        <v>0</v>
      </c>
      <c r="F71" s="10" t="s">
        <v>40</v>
      </c>
      <c r="G71" s="4">
        <v>2007.8110815593391</v>
      </c>
      <c r="H71" s="1">
        <v>30</v>
      </c>
    </row>
    <row r="72" spans="1:8" x14ac:dyDescent="0.35">
      <c r="A72" s="1">
        <v>71</v>
      </c>
      <c r="B72" s="1">
        <v>6529</v>
      </c>
      <c r="C72" s="1">
        <v>6529</v>
      </c>
      <c r="D72" s="1">
        <v>0</v>
      </c>
      <c r="E72" s="1">
        <v>1</v>
      </c>
      <c r="F72" s="10" t="s">
        <v>40</v>
      </c>
      <c r="G72" s="4">
        <v>1989.3393805905362</v>
      </c>
      <c r="H72" s="1">
        <v>25</v>
      </c>
    </row>
    <row r="73" spans="1:8" x14ac:dyDescent="0.35">
      <c r="A73" s="1">
        <v>72</v>
      </c>
      <c r="B73" s="1">
        <v>6851</v>
      </c>
      <c r="C73" s="1">
        <v>6846</v>
      </c>
      <c r="D73" s="1">
        <v>5</v>
      </c>
      <c r="E73" s="1">
        <v>0</v>
      </c>
      <c r="F73" s="10" t="s">
        <v>40</v>
      </c>
      <c r="G73" s="4">
        <v>1987.1134832574171</v>
      </c>
      <c r="H73" s="1">
        <v>31</v>
      </c>
    </row>
    <row r="74" spans="1:8" x14ac:dyDescent="0.35">
      <c r="A74" s="1">
        <v>73</v>
      </c>
      <c r="B74" s="1">
        <v>6488</v>
      </c>
      <c r="C74" s="1">
        <v>6488</v>
      </c>
      <c r="D74" s="1">
        <v>0</v>
      </c>
      <c r="E74" s="1">
        <v>1</v>
      </c>
      <c r="F74" s="10" t="s">
        <v>40</v>
      </c>
      <c r="G74" s="4">
        <v>1991.826007317286</v>
      </c>
      <c r="H74" s="1">
        <v>30</v>
      </c>
    </row>
    <row r="75" spans="1:8" x14ac:dyDescent="0.35">
      <c r="A75" s="1">
        <v>74</v>
      </c>
      <c r="B75" s="1">
        <v>6928</v>
      </c>
      <c r="C75" s="1">
        <v>6922</v>
      </c>
      <c r="D75" s="1">
        <v>6</v>
      </c>
      <c r="E75" s="1">
        <v>0</v>
      </c>
      <c r="F75" s="10" t="s">
        <v>40</v>
      </c>
      <c r="G75" s="4">
        <v>2010.2885678643361</v>
      </c>
      <c r="H75" s="1">
        <v>28</v>
      </c>
    </row>
    <row r="76" spans="1:8" x14ac:dyDescent="0.35">
      <c r="A76" s="1">
        <v>75</v>
      </c>
      <c r="B76" s="1">
        <v>6524</v>
      </c>
      <c r="C76" s="1">
        <v>6524</v>
      </c>
      <c r="D76" s="1">
        <v>0</v>
      </c>
      <c r="E76" s="1">
        <v>1</v>
      </c>
      <c r="F76" s="10" t="s">
        <v>40</v>
      </c>
      <c r="G76" s="4">
        <v>2017.0193288795417</v>
      </c>
      <c r="H76" s="1">
        <v>31</v>
      </c>
    </row>
    <row r="77" spans="1:8" x14ac:dyDescent="0.35">
      <c r="A77" s="1">
        <v>76</v>
      </c>
      <c r="B77" s="1">
        <v>6912</v>
      </c>
      <c r="C77" s="1">
        <v>6906</v>
      </c>
      <c r="D77" s="1">
        <v>6</v>
      </c>
      <c r="E77" s="1">
        <v>0</v>
      </c>
      <c r="F77" s="10" t="s">
        <v>40</v>
      </c>
      <c r="G77" s="4">
        <v>2002.687806954782</v>
      </c>
      <c r="H77" s="1">
        <v>28</v>
      </c>
    </row>
    <row r="78" spans="1:8" x14ac:dyDescent="0.35">
      <c r="A78" s="1">
        <v>77</v>
      </c>
      <c r="B78" s="1">
        <v>6501</v>
      </c>
      <c r="C78" s="1">
        <v>6501</v>
      </c>
      <c r="D78" s="1">
        <v>0</v>
      </c>
      <c r="E78" s="1">
        <v>1</v>
      </c>
      <c r="F78" s="10" t="s">
        <v>40</v>
      </c>
      <c r="G78" s="4">
        <v>2020.1484908757266</v>
      </c>
      <c r="H78" s="1">
        <v>34</v>
      </c>
    </row>
    <row r="79" spans="1:8" x14ac:dyDescent="0.35">
      <c r="A79" s="1">
        <v>78</v>
      </c>
      <c r="B79" s="1">
        <v>6860</v>
      </c>
      <c r="C79" s="1">
        <v>6859</v>
      </c>
      <c r="D79" s="1">
        <v>1</v>
      </c>
      <c r="E79" s="1">
        <v>0</v>
      </c>
      <c r="F79" s="10" t="s">
        <v>40</v>
      </c>
      <c r="G79" s="4">
        <v>2004.9987193051493</v>
      </c>
      <c r="H79" s="1">
        <v>33</v>
      </c>
    </row>
    <row r="80" spans="1:8" x14ac:dyDescent="0.35">
      <c r="A80" s="1">
        <v>79</v>
      </c>
      <c r="B80" s="1">
        <v>6501</v>
      </c>
      <c r="C80" s="1">
        <v>6501</v>
      </c>
      <c r="D80" s="1">
        <v>0</v>
      </c>
      <c r="E80" s="1">
        <v>1</v>
      </c>
      <c r="F80" s="10" t="s">
        <v>40</v>
      </c>
      <c r="G80" s="4">
        <v>1983.4506297702319</v>
      </c>
      <c r="H80" s="1">
        <v>27</v>
      </c>
    </row>
    <row r="81" spans="1:8" x14ac:dyDescent="0.35">
      <c r="A81" s="1">
        <v>80</v>
      </c>
      <c r="B81" s="1">
        <v>6777</v>
      </c>
      <c r="C81" s="1">
        <v>6771</v>
      </c>
      <c r="D81" s="1">
        <v>6</v>
      </c>
      <c r="E81" s="1">
        <v>0</v>
      </c>
      <c r="F81" s="10" t="s">
        <v>40</v>
      </c>
      <c r="G81" s="4">
        <v>1963.84958649287</v>
      </c>
      <c r="H81" s="1">
        <v>33</v>
      </c>
    </row>
    <row r="82" spans="1:8" x14ac:dyDescent="0.35">
      <c r="A82" s="1">
        <v>81</v>
      </c>
      <c r="B82" s="1">
        <v>6495</v>
      </c>
      <c r="C82" s="1">
        <v>6495</v>
      </c>
      <c r="D82" s="1">
        <v>0</v>
      </c>
      <c r="E82" s="1">
        <v>1</v>
      </c>
      <c r="F82" s="10" t="s">
        <v>40</v>
      </c>
      <c r="G82" s="4">
        <v>1990.0747297942871</v>
      </c>
      <c r="H82" s="1">
        <v>29</v>
      </c>
    </row>
    <row r="83" spans="1:8" x14ac:dyDescent="0.35">
      <c r="A83" s="1">
        <v>82</v>
      </c>
      <c r="B83" s="1">
        <v>6881</v>
      </c>
      <c r="C83" s="1">
        <v>6874</v>
      </c>
      <c r="D83" s="1">
        <v>7</v>
      </c>
      <c r="E83" s="1">
        <v>0</v>
      </c>
      <c r="F83" s="10" t="s">
        <v>40</v>
      </c>
      <c r="G83" s="4">
        <v>2002.4687324184924</v>
      </c>
      <c r="H83" s="1">
        <v>31</v>
      </c>
    </row>
    <row r="84" spans="1:8" x14ac:dyDescent="0.35">
      <c r="A84" s="1">
        <v>83</v>
      </c>
      <c r="B84" s="1">
        <v>6423</v>
      </c>
      <c r="C84" s="1">
        <v>6423</v>
      </c>
      <c r="D84" s="1">
        <v>0</v>
      </c>
      <c r="E84" s="1">
        <v>1</v>
      </c>
      <c r="F84" s="10" t="s">
        <v>40</v>
      </c>
      <c r="G84" s="4">
        <v>1964.2648617736995</v>
      </c>
      <c r="H84" s="1">
        <v>31</v>
      </c>
    </row>
    <row r="85" spans="1:8" x14ac:dyDescent="0.35">
      <c r="A85" s="1">
        <v>84</v>
      </c>
      <c r="B85" s="1">
        <v>6902</v>
      </c>
      <c r="C85" s="1">
        <v>6899</v>
      </c>
      <c r="D85" s="1">
        <v>3</v>
      </c>
      <c r="E85" s="1">
        <v>0</v>
      </c>
      <c r="F85" s="10" t="s">
        <v>40</v>
      </c>
      <c r="G85" s="4">
        <v>1988.0009909247747</v>
      </c>
      <c r="H85" s="1">
        <v>26</v>
      </c>
    </row>
    <row r="86" spans="1:8" x14ac:dyDescent="0.35">
      <c r="A86" s="1">
        <v>85</v>
      </c>
      <c r="B86" s="1">
        <v>6420</v>
      </c>
      <c r="C86" s="1">
        <v>6420</v>
      </c>
      <c r="D86" s="1">
        <v>0</v>
      </c>
      <c r="E86" s="1">
        <v>1</v>
      </c>
      <c r="F86" s="10" t="s">
        <v>40</v>
      </c>
      <c r="G86" s="4">
        <v>1949.7355020139366</v>
      </c>
      <c r="H86" s="1">
        <v>29</v>
      </c>
    </row>
    <row r="87" spans="1:8" x14ac:dyDescent="0.35">
      <c r="A87" s="1">
        <v>86</v>
      </c>
      <c r="B87" s="1">
        <v>6876</v>
      </c>
      <c r="C87" s="1">
        <v>6870</v>
      </c>
      <c r="D87" s="1">
        <v>6</v>
      </c>
      <c r="E87" s="1">
        <v>0</v>
      </c>
      <c r="F87" s="10" t="s">
        <v>40</v>
      </c>
      <c r="G87" s="4">
        <v>1991.8093635642435</v>
      </c>
      <c r="H87" s="1">
        <v>29</v>
      </c>
    </row>
    <row r="88" spans="1:8" x14ac:dyDescent="0.35">
      <c r="A88" s="1">
        <v>87</v>
      </c>
      <c r="B88" s="1">
        <v>6493</v>
      </c>
      <c r="C88" s="1">
        <v>6493</v>
      </c>
      <c r="D88" s="1">
        <v>0</v>
      </c>
      <c r="E88" s="1">
        <v>1</v>
      </c>
      <c r="F88" s="10" t="s">
        <v>40</v>
      </c>
      <c r="G88" s="4">
        <v>2008.3923623606097</v>
      </c>
      <c r="H88" s="1">
        <v>33</v>
      </c>
    </row>
    <row r="89" spans="1:8" x14ac:dyDescent="0.35">
      <c r="A89" s="1">
        <v>88</v>
      </c>
      <c r="B89" s="1">
        <v>6866</v>
      </c>
      <c r="C89" s="1">
        <v>6864</v>
      </c>
      <c r="D89" s="1">
        <v>2</v>
      </c>
      <c r="E89" s="1">
        <v>0</v>
      </c>
      <c r="F89" s="10" t="s">
        <v>40</v>
      </c>
      <c r="G89" s="4">
        <v>1998.2559302225127</v>
      </c>
      <c r="H89" s="1">
        <v>31</v>
      </c>
    </row>
    <row r="90" spans="1:8" x14ac:dyDescent="0.35">
      <c r="A90" s="1">
        <v>89</v>
      </c>
      <c r="B90" s="1">
        <v>6423</v>
      </c>
      <c r="C90" s="1">
        <v>6423</v>
      </c>
      <c r="D90" s="1">
        <v>0</v>
      </c>
      <c r="E90" s="1">
        <v>1</v>
      </c>
      <c r="F90" s="10" t="s">
        <v>40</v>
      </c>
      <c r="G90" s="4">
        <v>1955.5126123595983</v>
      </c>
      <c r="H90" s="1">
        <v>30</v>
      </c>
    </row>
    <row r="91" spans="1:8" x14ac:dyDescent="0.35">
      <c r="A91" s="1">
        <v>90</v>
      </c>
      <c r="B91" s="1">
        <v>6887</v>
      </c>
      <c r="C91" s="1">
        <v>6883</v>
      </c>
      <c r="D91" s="1">
        <v>4</v>
      </c>
      <c r="E91" s="1">
        <v>0</v>
      </c>
      <c r="F91" s="10" t="s">
        <v>40</v>
      </c>
      <c r="G91" s="4">
        <v>1985.2483597351238</v>
      </c>
      <c r="H91" s="1">
        <v>27</v>
      </c>
    </row>
    <row r="92" spans="1:8" x14ac:dyDescent="0.35">
      <c r="A92" s="1">
        <v>91</v>
      </c>
      <c r="B92" s="1">
        <v>6519</v>
      </c>
      <c r="C92" s="1">
        <v>6519</v>
      </c>
      <c r="D92" s="1">
        <v>0</v>
      </c>
      <c r="E92" s="1">
        <v>1</v>
      </c>
      <c r="F92" s="10" t="s">
        <v>40</v>
      </c>
      <c r="G92" s="4">
        <v>1990.1922365097562</v>
      </c>
      <c r="H92" s="1">
        <v>27</v>
      </c>
    </row>
    <row r="93" spans="1:8" x14ac:dyDescent="0.35">
      <c r="A93" s="1">
        <v>92</v>
      </c>
      <c r="B93" s="1">
        <v>6908</v>
      </c>
      <c r="C93" s="1">
        <v>6901</v>
      </c>
      <c r="D93" s="1">
        <v>7</v>
      </c>
      <c r="E93" s="1">
        <v>0</v>
      </c>
      <c r="F93" s="10" t="s">
        <v>40</v>
      </c>
      <c r="G93" s="4">
        <v>1995.9166189000825</v>
      </c>
      <c r="H93" s="1">
        <v>27</v>
      </c>
    </row>
    <row r="94" spans="1:8" x14ac:dyDescent="0.35">
      <c r="A94" s="1">
        <v>93</v>
      </c>
      <c r="B94" s="1">
        <v>6553</v>
      </c>
      <c r="C94" s="1">
        <v>6553</v>
      </c>
      <c r="D94" s="1">
        <v>0</v>
      </c>
      <c r="E94" s="1">
        <v>1</v>
      </c>
      <c r="F94" s="10" t="s">
        <v>40</v>
      </c>
      <c r="G94" s="4">
        <v>2024.0361259784549</v>
      </c>
      <c r="H94" s="1">
        <v>30</v>
      </c>
    </row>
    <row r="95" spans="1:8" x14ac:dyDescent="0.35">
      <c r="A95" s="1">
        <v>94</v>
      </c>
      <c r="B95" s="1">
        <v>6853</v>
      </c>
      <c r="C95" s="1">
        <v>6849</v>
      </c>
      <c r="D95" s="1">
        <v>4</v>
      </c>
      <c r="E95" s="1">
        <v>0</v>
      </c>
      <c r="F95" s="10" t="s">
        <v>40</v>
      </c>
      <c r="G95" s="4">
        <v>1973.6838162789354</v>
      </c>
      <c r="H95" s="1">
        <v>28</v>
      </c>
    </row>
    <row r="96" spans="1:8" x14ac:dyDescent="0.35">
      <c r="A96" s="1">
        <v>95</v>
      </c>
      <c r="B96" s="1">
        <v>6520</v>
      </c>
      <c r="C96" s="1">
        <v>6520</v>
      </c>
      <c r="D96" s="1">
        <v>0</v>
      </c>
      <c r="E96" s="1">
        <v>1</v>
      </c>
      <c r="F96" s="10" t="s">
        <v>40</v>
      </c>
      <c r="G96" s="4">
        <v>1985.5479472898878</v>
      </c>
      <c r="H96" s="1">
        <v>26</v>
      </c>
    </row>
    <row r="97" spans="1:8" x14ac:dyDescent="0.35">
      <c r="A97" s="1">
        <v>96</v>
      </c>
      <c r="B97" s="1">
        <v>6804</v>
      </c>
      <c r="C97" s="1">
        <v>6803</v>
      </c>
      <c r="D97" s="1">
        <v>1</v>
      </c>
      <c r="E97" s="1">
        <v>0</v>
      </c>
      <c r="F97" s="10" t="s">
        <v>40</v>
      </c>
      <c r="G97" s="4">
        <v>1986.0031039133901</v>
      </c>
      <c r="H97" s="1">
        <v>34</v>
      </c>
    </row>
    <row r="98" spans="1:8" x14ac:dyDescent="0.35">
      <c r="A98" s="1">
        <v>97</v>
      </c>
      <c r="B98" s="1">
        <v>6503</v>
      </c>
      <c r="C98" s="1">
        <v>6503</v>
      </c>
      <c r="D98" s="1">
        <v>0</v>
      </c>
      <c r="E98" s="1">
        <v>1</v>
      </c>
      <c r="F98" s="10" t="s">
        <v>40</v>
      </c>
      <c r="G98" s="4">
        <v>1985.6332351555466</v>
      </c>
      <c r="H98" s="1">
        <v>28</v>
      </c>
    </row>
    <row r="99" spans="1:8" x14ac:dyDescent="0.35">
      <c r="A99" s="1">
        <v>98</v>
      </c>
      <c r="B99" s="1">
        <v>6940</v>
      </c>
      <c r="C99" s="1">
        <v>6934</v>
      </c>
      <c r="D99" s="1">
        <v>6</v>
      </c>
      <c r="E99" s="1">
        <v>0</v>
      </c>
      <c r="F99" s="10" t="s">
        <v>40</v>
      </c>
      <c r="G99" s="4">
        <v>2016.4568973559653</v>
      </c>
      <c r="H99" s="1">
        <v>28</v>
      </c>
    </row>
    <row r="100" spans="1:8" x14ac:dyDescent="0.35">
      <c r="A100" s="1">
        <v>99</v>
      </c>
      <c r="B100" s="1">
        <v>6470</v>
      </c>
      <c r="C100" s="1">
        <v>6470</v>
      </c>
      <c r="D100" s="1">
        <v>0</v>
      </c>
      <c r="E100" s="1">
        <v>1</v>
      </c>
      <c r="F100" s="10" t="s">
        <v>40</v>
      </c>
      <c r="G100" s="4">
        <v>1985.4663883525063</v>
      </c>
      <c r="H100" s="1">
        <v>31</v>
      </c>
    </row>
    <row r="101" spans="1:8" x14ac:dyDescent="0.35">
      <c r="A101" s="1">
        <v>100</v>
      </c>
      <c r="B101" s="1">
        <v>6962</v>
      </c>
      <c r="C101" s="1">
        <v>6958</v>
      </c>
      <c r="D101" s="1">
        <v>4</v>
      </c>
      <c r="E101" s="1">
        <v>0</v>
      </c>
      <c r="F101" s="10" t="s">
        <v>40</v>
      </c>
      <c r="G101" s="4">
        <v>2021.6403805097798</v>
      </c>
      <c r="H101" s="1">
        <v>27</v>
      </c>
    </row>
    <row r="102" spans="1:8" x14ac:dyDescent="0.35">
      <c r="A102" s="1">
        <v>101</v>
      </c>
      <c r="B102" s="1">
        <v>6536</v>
      </c>
      <c r="C102" s="1">
        <v>6536</v>
      </c>
      <c r="D102" s="1">
        <v>0</v>
      </c>
      <c r="E102" s="1">
        <v>1</v>
      </c>
      <c r="F102" s="10" t="s">
        <v>40</v>
      </c>
      <c r="G102" s="4">
        <v>2016.0883701028069</v>
      </c>
      <c r="H102" s="1">
        <v>30</v>
      </c>
    </row>
    <row r="103" spans="1:8" x14ac:dyDescent="0.35">
      <c r="A103" s="1">
        <v>102</v>
      </c>
      <c r="B103" s="1">
        <v>6807</v>
      </c>
      <c r="C103" s="1">
        <v>6805</v>
      </c>
      <c r="D103" s="1">
        <v>2</v>
      </c>
      <c r="E103" s="1">
        <v>0</v>
      </c>
      <c r="F103" s="10" t="s">
        <v>40</v>
      </c>
      <c r="G103" s="4">
        <v>1979.688163875835</v>
      </c>
      <c r="H103" s="1">
        <v>33</v>
      </c>
    </row>
    <row r="104" spans="1:8" x14ac:dyDescent="0.35">
      <c r="A104" s="1">
        <v>103</v>
      </c>
      <c r="B104" s="1">
        <v>6484</v>
      </c>
      <c r="C104" s="1">
        <v>6484</v>
      </c>
      <c r="D104" s="1">
        <v>0</v>
      </c>
      <c r="E104" s="1">
        <v>1</v>
      </c>
      <c r="F104" s="10" t="s">
        <v>40</v>
      </c>
      <c r="G104" s="4">
        <v>1992.9202886050916</v>
      </c>
      <c r="H104" s="1">
        <v>31</v>
      </c>
    </row>
    <row r="105" spans="1:8" x14ac:dyDescent="0.35">
      <c r="A105" s="1">
        <v>104</v>
      </c>
      <c r="B105" s="1">
        <v>6847</v>
      </c>
      <c r="C105" s="1">
        <v>6846</v>
      </c>
      <c r="D105" s="1">
        <v>1</v>
      </c>
      <c r="E105" s="1">
        <v>0</v>
      </c>
      <c r="F105" s="10" t="s">
        <v>40</v>
      </c>
      <c r="G105" s="4">
        <v>1966.6608346160501</v>
      </c>
      <c r="H105" s="1">
        <v>27</v>
      </c>
    </row>
    <row r="106" spans="1:8" x14ac:dyDescent="0.35">
      <c r="A106" s="1">
        <v>105</v>
      </c>
      <c r="B106" s="1">
        <v>8540</v>
      </c>
      <c r="C106" s="1">
        <v>8540</v>
      </c>
      <c r="D106" s="1">
        <v>0</v>
      </c>
      <c r="E106" s="1">
        <v>1</v>
      </c>
      <c r="F106" s="10" t="s">
        <v>11</v>
      </c>
      <c r="G106" s="4">
        <v>3006.073537406337</v>
      </c>
      <c r="H106" s="1">
        <v>45</v>
      </c>
    </row>
    <row r="107" spans="1:8" x14ac:dyDescent="0.35">
      <c r="A107" s="1">
        <v>106</v>
      </c>
      <c r="B107" s="1">
        <v>8598</v>
      </c>
      <c r="C107" s="1">
        <v>8595</v>
      </c>
      <c r="D107" s="1">
        <v>3</v>
      </c>
      <c r="E107" s="1">
        <v>0</v>
      </c>
      <c r="F107" s="10" t="s">
        <v>11</v>
      </c>
      <c r="G107" s="4">
        <v>3017.0188855008746</v>
      </c>
      <c r="H107" s="1">
        <v>45</v>
      </c>
    </row>
    <row r="108" spans="1:8" x14ac:dyDescent="0.35">
      <c r="A108" s="1">
        <v>107</v>
      </c>
      <c r="B108" s="1">
        <v>8412</v>
      </c>
      <c r="C108" s="1">
        <v>8412</v>
      </c>
      <c r="D108" s="1">
        <v>0</v>
      </c>
      <c r="E108" s="1">
        <v>1</v>
      </c>
      <c r="F108" s="10" t="s">
        <v>11</v>
      </c>
      <c r="G108" s="4">
        <v>2967.8590029361658</v>
      </c>
      <c r="H108" s="1">
        <v>50</v>
      </c>
    </row>
    <row r="109" spans="1:8" x14ac:dyDescent="0.35">
      <c r="A109" s="1">
        <v>108</v>
      </c>
      <c r="B109" s="1">
        <v>8477</v>
      </c>
      <c r="C109" s="1">
        <v>8474</v>
      </c>
      <c r="D109" s="1">
        <v>3</v>
      </c>
      <c r="E109" s="1">
        <v>0</v>
      </c>
      <c r="F109" s="10" t="s">
        <v>11</v>
      </c>
      <c r="G109" s="4">
        <v>2952.9370597883826</v>
      </c>
      <c r="H109" s="1">
        <v>44</v>
      </c>
    </row>
    <row r="110" spans="1:8" x14ac:dyDescent="0.35">
      <c r="A110" s="1">
        <v>109</v>
      </c>
      <c r="B110" s="1">
        <v>8499</v>
      </c>
      <c r="C110" s="1">
        <v>8499</v>
      </c>
      <c r="D110" s="1">
        <v>0</v>
      </c>
      <c r="E110" s="1">
        <v>1</v>
      </c>
      <c r="F110" s="10" t="s">
        <v>11</v>
      </c>
      <c r="G110" s="4">
        <v>2967.8630956623238</v>
      </c>
      <c r="H110" s="1">
        <v>41</v>
      </c>
    </row>
    <row r="111" spans="1:8" x14ac:dyDescent="0.35">
      <c r="A111" s="1">
        <v>110</v>
      </c>
      <c r="B111" s="1">
        <v>8614</v>
      </c>
      <c r="C111" s="1">
        <v>8613</v>
      </c>
      <c r="D111" s="1">
        <v>1</v>
      </c>
      <c r="E111" s="1">
        <v>0</v>
      </c>
      <c r="F111" s="10" t="s">
        <v>11</v>
      </c>
      <c r="G111" s="4">
        <v>3008.4705789049622</v>
      </c>
      <c r="H111" s="1">
        <v>41</v>
      </c>
    </row>
    <row r="112" spans="1:8" x14ac:dyDescent="0.35">
      <c r="A112" s="1">
        <v>111</v>
      </c>
      <c r="B112" s="1">
        <v>8608</v>
      </c>
      <c r="C112" s="1">
        <v>8608</v>
      </c>
      <c r="D112" s="1">
        <v>0</v>
      </c>
      <c r="E112" s="1">
        <v>1</v>
      </c>
      <c r="F112" s="10" t="s">
        <v>11</v>
      </c>
      <c r="G112" s="4">
        <v>3036.5794903700589</v>
      </c>
      <c r="H112" s="1">
        <v>45</v>
      </c>
    </row>
    <row r="113" spans="1:8" x14ac:dyDescent="0.35">
      <c r="A113" s="1">
        <v>112</v>
      </c>
      <c r="B113" s="1">
        <v>8668</v>
      </c>
      <c r="C113" s="1">
        <v>8666</v>
      </c>
      <c r="D113" s="1">
        <v>2</v>
      </c>
      <c r="E113" s="1">
        <v>0</v>
      </c>
      <c r="F113" s="10" t="s">
        <v>11</v>
      </c>
      <c r="G113" s="4">
        <v>3054.8241132491967</v>
      </c>
      <c r="H113" s="1">
        <v>45</v>
      </c>
    </row>
    <row r="114" spans="1:8" x14ac:dyDescent="0.35">
      <c r="A114" s="1">
        <v>113</v>
      </c>
      <c r="B114" s="1">
        <v>8535</v>
      </c>
      <c r="C114" s="1">
        <v>8535</v>
      </c>
      <c r="D114" s="1">
        <v>0</v>
      </c>
      <c r="E114" s="1">
        <v>1</v>
      </c>
      <c r="F114" s="10" t="s">
        <v>11</v>
      </c>
      <c r="G114" s="4">
        <v>3008.437154974672</v>
      </c>
      <c r="H114" s="1">
        <v>46</v>
      </c>
    </row>
    <row r="115" spans="1:8" x14ac:dyDescent="0.35">
      <c r="A115" s="1">
        <v>114</v>
      </c>
      <c r="B115" s="1">
        <v>8616</v>
      </c>
      <c r="C115" s="1">
        <v>8613</v>
      </c>
      <c r="D115" s="1">
        <v>3</v>
      </c>
      <c r="E115" s="1">
        <v>0</v>
      </c>
      <c r="F115" s="10" t="s">
        <v>11</v>
      </c>
      <c r="G115" s="4">
        <v>3017.8914547177556</v>
      </c>
      <c r="H115" s="1">
        <v>43</v>
      </c>
    </row>
    <row r="116" spans="1:8" x14ac:dyDescent="0.35">
      <c r="A116" s="1">
        <v>115</v>
      </c>
      <c r="B116" s="1">
        <v>8545</v>
      </c>
      <c r="C116" s="1">
        <v>8545</v>
      </c>
      <c r="D116" s="1">
        <v>0</v>
      </c>
      <c r="E116" s="1">
        <v>1</v>
      </c>
      <c r="F116" s="10" t="s">
        <v>11</v>
      </c>
      <c r="G116" s="4">
        <v>3015.9935552801471</v>
      </c>
      <c r="H116" s="1">
        <v>46</v>
      </c>
    </row>
    <row r="117" spans="1:8" x14ac:dyDescent="0.35">
      <c r="A117" s="1">
        <v>116</v>
      </c>
      <c r="B117" s="1">
        <v>8618</v>
      </c>
      <c r="C117" s="1">
        <v>8610</v>
      </c>
      <c r="D117" s="1">
        <v>8</v>
      </c>
      <c r="E117" s="1">
        <v>0</v>
      </c>
      <c r="F117" s="10" t="s">
        <v>11</v>
      </c>
      <c r="G117" s="4">
        <v>3042.3089659307152</v>
      </c>
      <c r="H117" s="1">
        <v>48</v>
      </c>
    </row>
    <row r="118" spans="1:8" x14ac:dyDescent="0.35">
      <c r="A118" s="1">
        <v>117</v>
      </c>
      <c r="B118" s="1">
        <v>8632</v>
      </c>
      <c r="C118" s="1">
        <v>8632</v>
      </c>
      <c r="D118" s="1">
        <v>0</v>
      </c>
      <c r="E118" s="1">
        <v>1</v>
      </c>
      <c r="F118" s="10" t="s">
        <v>11</v>
      </c>
      <c r="G118" s="4">
        <v>3056.1966771783773</v>
      </c>
      <c r="H118" s="1">
        <v>45</v>
      </c>
    </row>
    <row r="119" spans="1:8" x14ac:dyDescent="0.35">
      <c r="A119" s="1">
        <v>118</v>
      </c>
      <c r="B119" s="1">
        <v>8640</v>
      </c>
      <c r="C119" s="1">
        <v>8634</v>
      </c>
      <c r="D119" s="1">
        <v>6</v>
      </c>
      <c r="E119" s="1">
        <v>0</v>
      </c>
      <c r="F119" s="10" t="s">
        <v>11</v>
      </c>
      <c r="G119" s="4">
        <v>3018.642845134309</v>
      </c>
      <c r="H119" s="1">
        <v>41</v>
      </c>
    </row>
    <row r="120" spans="1:8" x14ac:dyDescent="0.35">
      <c r="A120" s="1">
        <v>119</v>
      </c>
      <c r="B120" s="1">
        <v>8508</v>
      </c>
      <c r="C120" s="1">
        <v>8508</v>
      </c>
      <c r="D120" s="1">
        <v>0</v>
      </c>
      <c r="E120" s="1">
        <v>1</v>
      </c>
      <c r="F120" s="10" t="s">
        <v>11</v>
      </c>
      <c r="G120" s="4">
        <v>2971.2503722548718</v>
      </c>
      <c r="H120" s="1">
        <v>41</v>
      </c>
    </row>
    <row r="121" spans="1:8" x14ac:dyDescent="0.35">
      <c r="A121" s="1">
        <v>120</v>
      </c>
      <c r="B121" s="1">
        <v>8640</v>
      </c>
      <c r="C121" s="1">
        <v>8639</v>
      </c>
      <c r="D121" s="1">
        <v>1</v>
      </c>
      <c r="E121" s="1">
        <v>0</v>
      </c>
      <c r="F121" s="10" t="s">
        <v>11</v>
      </c>
      <c r="G121" s="4">
        <v>3027.242072064837</v>
      </c>
      <c r="H121" s="1">
        <v>42</v>
      </c>
    </row>
    <row r="122" spans="1:8" x14ac:dyDescent="0.35">
      <c r="A122" s="1">
        <v>121</v>
      </c>
      <c r="B122" s="1">
        <v>8422</v>
      </c>
      <c r="C122" s="1">
        <v>8422</v>
      </c>
      <c r="D122" s="1">
        <v>0</v>
      </c>
      <c r="E122" s="1">
        <v>1</v>
      </c>
      <c r="F122" s="10" t="s">
        <v>11</v>
      </c>
      <c r="G122" s="4">
        <v>2959.6981069771573</v>
      </c>
      <c r="H122" s="1">
        <v>48</v>
      </c>
    </row>
    <row r="123" spans="1:8" x14ac:dyDescent="0.35">
      <c r="A123" s="1">
        <v>122</v>
      </c>
      <c r="B123" s="1">
        <v>8628</v>
      </c>
      <c r="C123" s="1">
        <v>8624</v>
      </c>
      <c r="D123" s="1">
        <v>4</v>
      </c>
      <c r="E123" s="1">
        <v>0</v>
      </c>
      <c r="F123" s="10" t="s">
        <v>11</v>
      </c>
      <c r="G123" s="4">
        <v>3030.4101831716252</v>
      </c>
      <c r="H123" s="1">
        <v>45</v>
      </c>
    </row>
    <row r="124" spans="1:8" x14ac:dyDescent="0.35">
      <c r="A124" s="1">
        <v>123</v>
      </c>
      <c r="B124" s="1">
        <v>8545</v>
      </c>
      <c r="C124" s="1">
        <v>8545</v>
      </c>
      <c r="D124" s="1">
        <v>0</v>
      </c>
      <c r="E124" s="1">
        <v>1</v>
      </c>
      <c r="F124" s="10" t="s">
        <v>11</v>
      </c>
      <c r="G124" s="4">
        <v>3015.0881078297971</v>
      </c>
      <c r="H124" s="1">
        <v>47</v>
      </c>
    </row>
    <row r="125" spans="1:8" x14ac:dyDescent="0.35">
      <c r="A125" s="1">
        <v>124</v>
      </c>
      <c r="B125" s="1">
        <v>8666</v>
      </c>
      <c r="C125" s="1">
        <v>8664</v>
      </c>
      <c r="D125" s="1">
        <v>2</v>
      </c>
      <c r="E125" s="1">
        <v>0</v>
      </c>
      <c r="F125" s="10" t="s">
        <v>11</v>
      </c>
      <c r="G125" s="4">
        <v>3030.4024752040277</v>
      </c>
      <c r="H125" s="1">
        <v>41</v>
      </c>
    </row>
    <row r="126" spans="1:8" x14ac:dyDescent="0.35">
      <c r="A126" s="1">
        <v>125</v>
      </c>
      <c r="B126" s="1">
        <v>8588</v>
      </c>
      <c r="C126" s="1">
        <v>8588</v>
      </c>
      <c r="D126" s="1">
        <v>0</v>
      </c>
      <c r="E126" s="1">
        <v>1</v>
      </c>
      <c r="F126" s="10" t="s">
        <v>11</v>
      </c>
      <c r="G126" s="4">
        <v>3015.4905251292803</v>
      </c>
      <c r="H126" s="1">
        <v>42</v>
      </c>
    </row>
    <row r="127" spans="1:8" x14ac:dyDescent="0.35">
      <c r="A127" s="1">
        <v>126</v>
      </c>
      <c r="B127" s="1">
        <v>8597</v>
      </c>
      <c r="C127" s="1">
        <v>8592</v>
      </c>
      <c r="D127" s="1">
        <v>5</v>
      </c>
      <c r="E127" s="1">
        <v>0</v>
      </c>
      <c r="F127" s="10" t="s">
        <v>11</v>
      </c>
      <c r="G127" s="4">
        <v>3001.858950327005</v>
      </c>
      <c r="H127" s="1">
        <v>42</v>
      </c>
    </row>
    <row r="128" spans="1:8" x14ac:dyDescent="0.35">
      <c r="A128" s="1">
        <v>127</v>
      </c>
      <c r="B128" s="1">
        <v>8502</v>
      </c>
      <c r="C128" s="1">
        <v>8502</v>
      </c>
      <c r="D128" s="1">
        <v>0</v>
      </c>
      <c r="E128" s="1">
        <v>1</v>
      </c>
      <c r="F128" s="10" t="s">
        <v>11</v>
      </c>
      <c r="G128" s="4">
        <v>2996.2298147693218</v>
      </c>
      <c r="H128" s="1">
        <v>47</v>
      </c>
    </row>
    <row r="129" spans="1:8" x14ac:dyDescent="0.35">
      <c r="A129" s="1">
        <v>128</v>
      </c>
      <c r="B129" s="1">
        <v>8550</v>
      </c>
      <c r="C129" s="1">
        <v>8547</v>
      </c>
      <c r="D129" s="1">
        <v>3</v>
      </c>
      <c r="E129" s="1">
        <v>0</v>
      </c>
      <c r="F129" s="10" t="s">
        <v>11</v>
      </c>
      <c r="G129" s="4">
        <v>2980.5910647410201</v>
      </c>
      <c r="H129" s="1">
        <v>42</v>
      </c>
    </row>
    <row r="130" spans="1:8" x14ac:dyDescent="0.35">
      <c r="A130" s="1">
        <v>129</v>
      </c>
      <c r="B130" s="1">
        <v>8440</v>
      </c>
      <c r="C130" s="1">
        <v>8440</v>
      </c>
      <c r="D130" s="1">
        <v>0</v>
      </c>
      <c r="E130" s="1">
        <v>1</v>
      </c>
      <c r="F130" s="10" t="s">
        <v>11</v>
      </c>
      <c r="G130" s="4">
        <v>2969.4128746341448</v>
      </c>
      <c r="H130" s="1">
        <v>48</v>
      </c>
    </row>
    <row r="131" spans="1:8" x14ac:dyDescent="0.35">
      <c r="A131" s="1">
        <v>130</v>
      </c>
      <c r="B131" s="1">
        <v>8560</v>
      </c>
      <c r="C131" s="1">
        <v>8556</v>
      </c>
      <c r="D131" s="1">
        <v>4</v>
      </c>
      <c r="E131" s="1">
        <v>0</v>
      </c>
      <c r="F131" s="10" t="s">
        <v>11</v>
      </c>
      <c r="G131" s="4">
        <v>3022.8171529670362</v>
      </c>
      <c r="H131" s="1">
        <v>50</v>
      </c>
    </row>
    <row r="132" spans="1:8" x14ac:dyDescent="0.35">
      <c r="A132" s="1">
        <v>131</v>
      </c>
      <c r="B132" s="1">
        <v>8558</v>
      </c>
      <c r="C132" s="1">
        <v>8558</v>
      </c>
      <c r="D132" s="1">
        <v>0</v>
      </c>
      <c r="E132" s="1">
        <v>1</v>
      </c>
      <c r="F132" s="10" t="s">
        <v>11</v>
      </c>
      <c r="G132" s="4">
        <v>3012.8697820400703</v>
      </c>
      <c r="H132" s="1">
        <v>44</v>
      </c>
    </row>
    <row r="133" spans="1:8" x14ac:dyDescent="0.35">
      <c r="A133" s="1">
        <v>132</v>
      </c>
      <c r="B133" s="1">
        <v>8518</v>
      </c>
      <c r="C133" s="1">
        <v>8513</v>
      </c>
      <c r="D133" s="1">
        <v>5</v>
      </c>
      <c r="E133" s="1">
        <v>0</v>
      </c>
      <c r="F133" s="10" t="s">
        <v>11</v>
      </c>
      <c r="G133" s="4">
        <v>2972.8202737969696</v>
      </c>
      <c r="H133" s="1">
        <v>44</v>
      </c>
    </row>
    <row r="134" spans="1:8" x14ac:dyDescent="0.35">
      <c r="A134" s="1">
        <v>133</v>
      </c>
      <c r="B134" s="1">
        <v>8431</v>
      </c>
      <c r="C134" s="1">
        <v>8431</v>
      </c>
      <c r="D134" s="1">
        <v>0</v>
      </c>
      <c r="E134" s="1">
        <v>1</v>
      </c>
      <c r="F134" s="10" t="s">
        <v>11</v>
      </c>
      <c r="G134" s="4">
        <v>2975.6703118691803</v>
      </c>
      <c r="H134" s="1">
        <v>49</v>
      </c>
    </row>
    <row r="135" spans="1:8" x14ac:dyDescent="0.35">
      <c r="A135" s="1">
        <v>134</v>
      </c>
      <c r="B135" s="1">
        <v>8528</v>
      </c>
      <c r="C135" s="1">
        <v>8521</v>
      </c>
      <c r="D135" s="1">
        <v>7</v>
      </c>
      <c r="E135" s="1">
        <v>0</v>
      </c>
      <c r="F135" s="10" t="s">
        <v>11</v>
      </c>
      <c r="G135" s="4">
        <v>3000.9307541404269</v>
      </c>
      <c r="H135" s="1">
        <v>49</v>
      </c>
    </row>
    <row r="136" spans="1:8" x14ac:dyDescent="0.35">
      <c r="A136" s="1">
        <v>135</v>
      </c>
      <c r="B136" s="1">
        <v>8556</v>
      </c>
      <c r="C136" s="1">
        <v>8556</v>
      </c>
      <c r="D136" s="1">
        <v>0</v>
      </c>
      <c r="E136" s="1">
        <v>2</v>
      </c>
      <c r="F136" s="10" t="s">
        <v>11</v>
      </c>
      <c r="G136" s="4">
        <v>3009.775817488844</v>
      </c>
      <c r="H136" s="1">
        <v>44</v>
      </c>
    </row>
    <row r="137" spans="1:8" x14ac:dyDescent="0.35">
      <c r="A137" s="1">
        <v>136</v>
      </c>
      <c r="B137" s="1">
        <v>8524</v>
      </c>
      <c r="C137" s="1">
        <v>8523</v>
      </c>
      <c r="D137" s="1">
        <v>1</v>
      </c>
      <c r="E137" s="1">
        <v>0</v>
      </c>
      <c r="F137" s="10" t="s">
        <v>11</v>
      </c>
      <c r="G137" s="4">
        <v>2972.8167949797353</v>
      </c>
      <c r="H137" s="1">
        <v>43</v>
      </c>
    </row>
    <row r="138" spans="1:8" x14ac:dyDescent="0.35">
      <c r="A138" s="1">
        <v>137</v>
      </c>
      <c r="B138" s="1">
        <v>8493</v>
      </c>
      <c r="C138" s="1">
        <v>8493</v>
      </c>
      <c r="D138" s="1">
        <v>0</v>
      </c>
      <c r="E138" s="1">
        <v>1</v>
      </c>
      <c r="F138" s="10" t="s">
        <v>11</v>
      </c>
      <c r="G138" s="4">
        <v>2990.5093091001618</v>
      </c>
      <c r="H138" s="1">
        <v>47</v>
      </c>
    </row>
    <row r="139" spans="1:8" x14ac:dyDescent="0.35">
      <c r="A139" s="1">
        <v>138</v>
      </c>
      <c r="B139" s="1">
        <v>8463</v>
      </c>
      <c r="C139" s="1">
        <v>8457</v>
      </c>
      <c r="D139" s="1">
        <v>6</v>
      </c>
      <c r="E139" s="1">
        <v>0</v>
      </c>
      <c r="F139" s="10" t="s">
        <v>11</v>
      </c>
      <c r="G139" s="4">
        <v>2948.39317878359</v>
      </c>
      <c r="H139" s="1">
        <v>45</v>
      </c>
    </row>
    <row r="140" spans="1:8" x14ac:dyDescent="0.35">
      <c r="A140" s="1">
        <v>139</v>
      </c>
      <c r="B140" s="1">
        <v>8473</v>
      </c>
      <c r="C140" s="1">
        <v>8473</v>
      </c>
      <c r="D140" s="1">
        <v>0</v>
      </c>
      <c r="E140" s="1">
        <v>1</v>
      </c>
      <c r="F140" s="10" t="s">
        <v>11</v>
      </c>
      <c r="G140" s="4">
        <v>2987.7489699429134</v>
      </c>
      <c r="H140" s="1">
        <v>48</v>
      </c>
    </row>
    <row r="141" spans="1:8" x14ac:dyDescent="0.35">
      <c r="A141" s="1">
        <v>140</v>
      </c>
      <c r="B141" s="1">
        <v>8633</v>
      </c>
      <c r="C141" s="1">
        <v>8624</v>
      </c>
      <c r="D141" s="1">
        <v>9</v>
      </c>
      <c r="E141" s="1">
        <v>0</v>
      </c>
      <c r="F141" s="10" t="s">
        <v>11</v>
      </c>
      <c r="G141" s="4">
        <v>3043.2801698480034</v>
      </c>
      <c r="H141" s="1">
        <v>47</v>
      </c>
    </row>
    <row r="142" spans="1:8" x14ac:dyDescent="0.35">
      <c r="A142" s="1">
        <v>141</v>
      </c>
      <c r="B142" s="1">
        <v>8427</v>
      </c>
      <c r="C142" s="1">
        <v>8427</v>
      </c>
      <c r="D142" s="1">
        <v>0</v>
      </c>
      <c r="E142" s="1">
        <v>1</v>
      </c>
      <c r="F142" s="10" t="s">
        <v>11</v>
      </c>
      <c r="G142" s="4">
        <v>2961.1020484735491</v>
      </c>
      <c r="H142" s="1">
        <v>47</v>
      </c>
    </row>
    <row r="143" spans="1:8" x14ac:dyDescent="0.35">
      <c r="A143" s="1">
        <v>142</v>
      </c>
      <c r="B143" s="1">
        <v>8552</v>
      </c>
      <c r="C143" s="1">
        <v>8547</v>
      </c>
      <c r="D143" s="1">
        <v>5</v>
      </c>
      <c r="E143" s="1">
        <v>0</v>
      </c>
      <c r="F143" s="10" t="s">
        <v>11</v>
      </c>
      <c r="G143" s="4">
        <v>2976.4340827823617</v>
      </c>
      <c r="H143" s="1">
        <v>41</v>
      </c>
    </row>
    <row r="144" spans="1:8" x14ac:dyDescent="0.35">
      <c r="A144" s="1">
        <v>143</v>
      </c>
      <c r="B144" s="1">
        <v>8487</v>
      </c>
      <c r="C144" s="1">
        <v>8487</v>
      </c>
      <c r="D144" s="1">
        <v>0</v>
      </c>
      <c r="E144" s="1">
        <v>1</v>
      </c>
      <c r="F144" s="10" t="s">
        <v>11</v>
      </c>
      <c r="G144" s="4">
        <v>2978.7074898449646</v>
      </c>
      <c r="H144" s="1">
        <v>45</v>
      </c>
    </row>
    <row r="145" spans="1:8" x14ac:dyDescent="0.35">
      <c r="A145" s="1">
        <v>144</v>
      </c>
      <c r="B145" s="1">
        <v>8588</v>
      </c>
      <c r="C145" s="1">
        <v>8583</v>
      </c>
      <c r="D145" s="1">
        <v>5</v>
      </c>
      <c r="E145" s="1">
        <v>0</v>
      </c>
      <c r="F145" s="10" t="s">
        <v>11</v>
      </c>
      <c r="G145" s="4">
        <v>3014.5100784720853</v>
      </c>
      <c r="H145" s="1">
        <v>45</v>
      </c>
    </row>
    <row r="146" spans="1:8" x14ac:dyDescent="0.35">
      <c r="A146" s="1">
        <v>145</v>
      </c>
      <c r="B146" s="1">
        <v>8475</v>
      </c>
      <c r="C146" s="1">
        <v>8475</v>
      </c>
      <c r="D146" s="1">
        <v>0</v>
      </c>
      <c r="E146" s="1">
        <v>1</v>
      </c>
      <c r="F146" s="10" t="s">
        <v>11</v>
      </c>
      <c r="G146" s="4">
        <v>2987.9457959650608</v>
      </c>
      <c r="H146" s="1">
        <v>48</v>
      </c>
    </row>
    <row r="147" spans="1:8" x14ac:dyDescent="0.35">
      <c r="A147" s="1">
        <v>146</v>
      </c>
      <c r="B147" s="1">
        <v>8536</v>
      </c>
      <c r="C147" s="1">
        <v>8531</v>
      </c>
      <c r="D147" s="1">
        <v>5</v>
      </c>
      <c r="E147" s="1">
        <v>0</v>
      </c>
      <c r="F147" s="10" t="s">
        <v>11</v>
      </c>
      <c r="G147" s="4">
        <v>2978.8489617458254</v>
      </c>
      <c r="H147" s="1">
        <v>43</v>
      </c>
    </row>
    <row r="148" spans="1:8" x14ac:dyDescent="0.35">
      <c r="A148" s="1">
        <v>147</v>
      </c>
      <c r="B148" s="1">
        <v>8567</v>
      </c>
      <c r="C148" s="1">
        <v>8567</v>
      </c>
      <c r="D148" s="1">
        <v>0</v>
      </c>
      <c r="E148" s="1">
        <v>1</v>
      </c>
      <c r="F148" s="10" t="s">
        <v>11</v>
      </c>
      <c r="G148" s="4">
        <v>3029.5033714792226</v>
      </c>
      <c r="H148" s="1">
        <v>47</v>
      </c>
    </row>
    <row r="149" spans="1:8" x14ac:dyDescent="0.35">
      <c r="A149" s="1">
        <v>148</v>
      </c>
      <c r="B149" s="1">
        <v>8716</v>
      </c>
      <c r="C149" s="1">
        <v>8713</v>
      </c>
      <c r="D149" s="1">
        <v>3</v>
      </c>
      <c r="E149" s="1">
        <v>0</v>
      </c>
      <c r="F149" s="10" t="s">
        <v>11</v>
      </c>
      <c r="G149" s="4">
        <v>3067.6031049806625</v>
      </c>
      <c r="H149" s="1">
        <v>43</v>
      </c>
    </row>
    <row r="150" spans="1:8" x14ac:dyDescent="0.35">
      <c r="A150" s="1">
        <v>149</v>
      </c>
      <c r="B150" s="1">
        <v>8540</v>
      </c>
      <c r="C150" s="1">
        <v>8540</v>
      </c>
      <c r="D150" s="1">
        <v>0</v>
      </c>
      <c r="E150" s="1">
        <v>1</v>
      </c>
      <c r="F150" s="10" t="s">
        <v>11</v>
      </c>
      <c r="G150" s="4">
        <v>3026.5016979028587</v>
      </c>
      <c r="H150" s="1">
        <v>49</v>
      </c>
    </row>
    <row r="151" spans="1:8" x14ac:dyDescent="0.35">
      <c r="A151" s="1">
        <v>150</v>
      </c>
      <c r="B151" s="1">
        <v>8611</v>
      </c>
      <c r="C151" s="1">
        <v>8604</v>
      </c>
      <c r="D151" s="1">
        <v>7</v>
      </c>
      <c r="E151" s="1">
        <v>0</v>
      </c>
      <c r="F151" s="10" t="s">
        <v>11</v>
      </c>
      <c r="G151" s="4">
        <v>3017.2457930602832</v>
      </c>
      <c r="H151" s="1">
        <v>44</v>
      </c>
    </row>
    <row r="152" spans="1:8" x14ac:dyDescent="0.35">
      <c r="A152" s="1">
        <v>151</v>
      </c>
      <c r="B152" s="1">
        <v>8584</v>
      </c>
      <c r="C152" s="1">
        <v>8584</v>
      </c>
      <c r="D152" s="1">
        <v>0</v>
      </c>
      <c r="E152" s="1">
        <v>1</v>
      </c>
      <c r="F152" s="10" t="s">
        <v>11</v>
      </c>
      <c r="G152" s="4">
        <v>3021.3722842090647</v>
      </c>
      <c r="H152" s="1">
        <v>43</v>
      </c>
    </row>
    <row r="153" spans="1:8" x14ac:dyDescent="0.35">
      <c r="A153" s="1">
        <v>152</v>
      </c>
      <c r="B153" s="1">
        <v>8447</v>
      </c>
      <c r="C153" s="1">
        <v>8443</v>
      </c>
      <c r="D153" s="1">
        <v>4</v>
      </c>
      <c r="E153" s="1">
        <v>0</v>
      </c>
      <c r="F153" s="10" t="s">
        <v>11</v>
      </c>
      <c r="G153" s="4">
        <v>2970.8555606048321</v>
      </c>
      <c r="H153" s="1">
        <v>51</v>
      </c>
    </row>
    <row r="154" spans="1:8" x14ac:dyDescent="0.35">
      <c r="A154" s="1">
        <v>153</v>
      </c>
      <c r="B154" s="1">
        <v>8532</v>
      </c>
      <c r="C154" s="1">
        <v>8532</v>
      </c>
      <c r="D154" s="1">
        <v>0</v>
      </c>
      <c r="E154" s="1">
        <v>1</v>
      </c>
      <c r="F154" s="10" t="s">
        <v>11</v>
      </c>
      <c r="G154" s="4">
        <v>2990.0909642747138</v>
      </c>
      <c r="H154" s="1">
        <v>43</v>
      </c>
    </row>
    <row r="155" spans="1:8" x14ac:dyDescent="0.35">
      <c r="A155" s="1">
        <v>154</v>
      </c>
      <c r="B155" s="1">
        <v>8653</v>
      </c>
      <c r="C155" s="1">
        <v>8648</v>
      </c>
      <c r="D155" s="1">
        <v>5</v>
      </c>
      <c r="E155" s="1">
        <v>0</v>
      </c>
      <c r="F155" s="10" t="s">
        <v>11</v>
      </c>
      <c r="G155" s="4">
        <v>3042.2778612119146</v>
      </c>
      <c r="H155" s="1">
        <v>45</v>
      </c>
    </row>
    <row r="156" spans="1:8" x14ac:dyDescent="0.35">
      <c r="A156" s="1">
        <v>155</v>
      </c>
      <c r="B156" s="1">
        <v>8393</v>
      </c>
      <c r="C156" s="1">
        <v>8393</v>
      </c>
      <c r="D156" s="1">
        <v>0</v>
      </c>
      <c r="E156" s="1">
        <v>1</v>
      </c>
      <c r="F156" s="10" t="s">
        <v>11</v>
      </c>
      <c r="G156" s="4">
        <v>2945.8447746292222</v>
      </c>
      <c r="H156" s="1">
        <v>47</v>
      </c>
    </row>
    <row r="157" spans="1:8" x14ac:dyDescent="0.35">
      <c r="A157" s="1">
        <v>156</v>
      </c>
      <c r="B157" s="1">
        <v>8506</v>
      </c>
      <c r="C157" s="1">
        <v>8503</v>
      </c>
      <c r="D157" s="1">
        <v>3</v>
      </c>
      <c r="E157" s="1">
        <v>0</v>
      </c>
      <c r="F157" s="10" t="s">
        <v>11</v>
      </c>
      <c r="G157" s="4">
        <v>2964.4231593265431</v>
      </c>
      <c r="H157" s="1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showGridLines="0" topLeftCell="B1" zoomScaleNormal="100" workbookViewId="0">
      <selection activeCell="H30" sqref="H30"/>
    </sheetView>
  </sheetViews>
  <sheetFormatPr baseColWidth="10" defaultColWidth="10.6328125" defaultRowHeight="14.5" x14ac:dyDescent="0.35"/>
  <cols>
    <col min="1" max="1" width="16" customWidth="1"/>
    <col min="2" max="2" width="14.08984375" customWidth="1"/>
    <col min="3" max="4" width="10.6328125" style="6"/>
    <col min="5" max="5" width="13.453125" style="6" customWidth="1"/>
    <col min="6" max="6" width="22.26953125" style="6" customWidth="1"/>
    <col min="7" max="7" width="11.7265625" style="6" customWidth="1"/>
    <col min="8" max="8" width="17.7265625" style="6" customWidth="1"/>
    <col min="9" max="9" width="3.7265625" style="6" customWidth="1"/>
    <col min="10" max="10" width="10.6328125" style="6"/>
    <col min="11" max="11" width="8.81640625" style="6" customWidth="1"/>
    <col min="12" max="12" width="8.36328125" style="6" customWidth="1"/>
    <col min="13" max="13" width="6.6328125" style="6" customWidth="1"/>
    <col min="14" max="14" width="5" style="6" customWidth="1"/>
    <col min="15" max="15" width="13.81640625" style="6" customWidth="1"/>
    <col min="16" max="16" width="5.36328125" style="6" customWidth="1"/>
    <col min="17" max="17" width="13.81640625" style="6" bestFit="1" customWidth="1"/>
    <col min="18" max="16384" width="10.6328125" style="6"/>
  </cols>
  <sheetData>
    <row r="1" spans="1:15" ht="15.5" x14ac:dyDescent="0.35">
      <c r="A1" s="11" t="s">
        <v>9</v>
      </c>
      <c r="B1" s="11" t="s">
        <v>7</v>
      </c>
      <c r="C1" s="9"/>
      <c r="D1" s="41" t="s">
        <v>122</v>
      </c>
      <c r="E1"/>
      <c r="F1"/>
      <c r="G1"/>
      <c r="H1"/>
      <c r="I1"/>
    </row>
    <row r="2" spans="1:15" x14ac:dyDescent="0.35">
      <c r="A2" s="1">
        <v>0</v>
      </c>
      <c r="B2" s="10" t="s">
        <v>10</v>
      </c>
      <c r="D2"/>
      <c r="E2"/>
      <c r="F2"/>
      <c r="G2"/>
      <c r="H2"/>
      <c r="I2"/>
    </row>
    <row r="3" spans="1:15" x14ac:dyDescent="0.35">
      <c r="A3" s="1">
        <v>0</v>
      </c>
      <c r="B3" s="10" t="s">
        <v>10</v>
      </c>
      <c r="D3" t="s">
        <v>83</v>
      </c>
      <c r="E3" t="s">
        <v>116</v>
      </c>
      <c r="F3"/>
      <c r="G3"/>
      <c r="H3"/>
      <c r="J3" s="12" t="s">
        <v>49</v>
      </c>
      <c r="K3" s="12" t="s">
        <v>16</v>
      </c>
      <c r="L3"/>
      <c r="M3"/>
      <c r="N3"/>
      <c r="O3"/>
    </row>
    <row r="4" spans="1:15" x14ac:dyDescent="0.35">
      <c r="A4" s="1">
        <v>1</v>
      </c>
      <c r="B4" s="10" t="s">
        <v>10</v>
      </c>
      <c r="D4" t="s">
        <v>84</v>
      </c>
      <c r="E4" t="s">
        <v>85</v>
      </c>
      <c r="F4"/>
      <c r="G4"/>
      <c r="H4"/>
      <c r="J4" s="12" t="s">
        <v>18</v>
      </c>
      <c r="K4" s="1" t="s">
        <v>11</v>
      </c>
      <c r="L4" s="1" t="s">
        <v>40</v>
      </c>
      <c r="M4" s="1" t="s">
        <v>10</v>
      </c>
      <c r="N4" t="s">
        <v>48</v>
      </c>
      <c r="O4" t="s">
        <v>17</v>
      </c>
    </row>
    <row r="5" spans="1:15" ht="16.5" x14ac:dyDescent="0.45">
      <c r="A5" s="1">
        <v>0</v>
      </c>
      <c r="B5" s="10" t="s">
        <v>10</v>
      </c>
      <c r="D5" t="s">
        <v>109</v>
      </c>
      <c r="E5"/>
      <c r="F5"/>
      <c r="G5"/>
      <c r="H5"/>
      <c r="J5" s="13">
        <v>0</v>
      </c>
      <c r="K5" s="48">
        <v>26</v>
      </c>
      <c r="L5" s="48">
        <v>26</v>
      </c>
      <c r="M5" s="48">
        <v>32</v>
      </c>
      <c r="N5" s="14"/>
      <c r="O5" s="14">
        <v>84</v>
      </c>
    </row>
    <row r="6" spans="1:15" ht="16.5" x14ac:dyDescent="0.45">
      <c r="A6" s="1">
        <v>1</v>
      </c>
      <c r="B6" s="10" t="s">
        <v>10</v>
      </c>
      <c r="D6" t="s">
        <v>110</v>
      </c>
      <c r="E6">
        <v>208</v>
      </c>
      <c r="F6"/>
      <c r="G6"/>
      <c r="H6" s="13"/>
      <c r="J6" s="13">
        <v>1</v>
      </c>
      <c r="K6" s="48">
        <v>25</v>
      </c>
      <c r="L6" s="48">
        <v>26</v>
      </c>
      <c r="M6" s="48">
        <v>19</v>
      </c>
      <c r="N6" s="14"/>
      <c r="O6" s="14">
        <v>70</v>
      </c>
    </row>
    <row r="7" spans="1:15" ht="16.5" x14ac:dyDescent="0.45">
      <c r="A7" s="1">
        <v>0</v>
      </c>
      <c r="B7" s="10" t="s">
        <v>10</v>
      </c>
      <c r="D7" t="s">
        <v>111</v>
      </c>
      <c r="E7">
        <v>208</v>
      </c>
      <c r="F7"/>
      <c r="G7"/>
      <c r="H7" s="13"/>
      <c r="J7" s="13">
        <v>2</v>
      </c>
      <c r="K7" s="48">
        <v>1</v>
      </c>
      <c r="L7" s="48"/>
      <c r="M7" s="48">
        <v>1</v>
      </c>
      <c r="N7" s="14"/>
      <c r="O7" s="14">
        <v>2</v>
      </c>
    </row>
    <row r="8" spans="1:15" x14ac:dyDescent="0.35">
      <c r="A8" s="1">
        <v>0</v>
      </c>
      <c r="B8" s="10" t="s">
        <v>10</v>
      </c>
      <c r="D8"/>
      <c r="E8"/>
      <c r="F8"/>
      <c r="G8"/>
      <c r="H8" s="13"/>
      <c r="J8" s="13" t="s">
        <v>48</v>
      </c>
      <c r="K8" s="48"/>
      <c r="L8" s="48"/>
      <c r="M8" s="48"/>
      <c r="N8" s="14"/>
      <c r="O8" s="14"/>
    </row>
    <row r="9" spans="1:15" x14ac:dyDescent="0.35">
      <c r="A9" s="1">
        <v>0</v>
      </c>
      <c r="B9" s="10" t="s">
        <v>10</v>
      </c>
      <c r="D9"/>
      <c r="E9"/>
      <c r="F9"/>
      <c r="G9"/>
      <c r="H9" s="13"/>
      <c r="J9" s="13" t="s">
        <v>17</v>
      </c>
      <c r="K9" s="48">
        <v>52</v>
      </c>
      <c r="L9" s="48">
        <v>52</v>
      </c>
      <c r="M9" s="48">
        <v>52</v>
      </c>
      <c r="N9" s="14"/>
      <c r="O9" s="14">
        <v>156</v>
      </c>
    </row>
    <row r="10" spans="1:15" x14ac:dyDescent="0.35">
      <c r="A10" s="1">
        <v>1</v>
      </c>
      <c r="B10" s="10" t="s">
        <v>10</v>
      </c>
      <c r="D10" t="s">
        <v>114</v>
      </c>
      <c r="E10"/>
      <c r="F10"/>
      <c r="G10"/>
      <c r="H10" s="26">
        <f>M6/M9</f>
        <v>0.36538461538461536</v>
      </c>
      <c r="I10" s="14"/>
    </row>
    <row r="11" spans="1:15" x14ac:dyDescent="0.35">
      <c r="A11" s="1">
        <v>0</v>
      </c>
      <c r="B11" s="10" t="s">
        <v>10</v>
      </c>
      <c r="D11" t="s">
        <v>115</v>
      </c>
      <c r="E11"/>
      <c r="F11"/>
      <c r="G11"/>
      <c r="H11" s="26">
        <f>K6/K9</f>
        <v>0.48076923076923078</v>
      </c>
      <c r="I11"/>
    </row>
    <row r="12" spans="1:15" ht="16.5" x14ac:dyDescent="0.45">
      <c r="A12" s="1">
        <v>1</v>
      </c>
      <c r="B12" s="10" t="s">
        <v>10</v>
      </c>
      <c r="D12" t="s">
        <v>126</v>
      </c>
      <c r="E12"/>
      <c r="F12"/>
      <c r="G12"/>
      <c r="H12" s="49">
        <f>((E6*H10)+(E7*H11))/(E6+E7)</f>
        <v>0.42307692307692307</v>
      </c>
      <c r="I12"/>
      <c r="L12"/>
      <c r="M12"/>
      <c r="N12"/>
    </row>
    <row r="13" spans="1:15" x14ac:dyDescent="0.35">
      <c r="A13" s="1">
        <v>0</v>
      </c>
      <c r="B13" s="10" t="s">
        <v>10</v>
      </c>
      <c r="D13"/>
      <c r="E13"/>
      <c r="F13"/>
      <c r="G13"/>
      <c r="H13"/>
      <c r="I13"/>
      <c r="L13"/>
      <c r="M13"/>
      <c r="N13"/>
    </row>
    <row r="14" spans="1:15" ht="16.5" x14ac:dyDescent="0.45">
      <c r="A14" s="1">
        <v>0</v>
      </c>
      <c r="B14" s="10" t="s">
        <v>10</v>
      </c>
      <c r="D14" t="s">
        <v>112</v>
      </c>
      <c r="E14"/>
      <c r="F14"/>
      <c r="G14"/>
      <c r="H14">
        <f>100*52</f>
        <v>5200</v>
      </c>
      <c r="I14"/>
      <c r="L14"/>
      <c r="M14"/>
      <c r="N14"/>
    </row>
    <row r="15" spans="1:15" ht="16.5" x14ac:dyDescent="0.45">
      <c r="A15" s="1">
        <v>0</v>
      </c>
      <c r="B15" s="10" t="s">
        <v>10</v>
      </c>
      <c r="D15" t="s">
        <v>113</v>
      </c>
      <c r="E15"/>
      <c r="F15"/>
      <c r="G15"/>
      <c r="H15">
        <f>100*52</f>
        <v>5200</v>
      </c>
      <c r="I15"/>
      <c r="L15"/>
      <c r="M15"/>
      <c r="N15"/>
    </row>
    <row r="16" spans="1:15" x14ac:dyDescent="0.35">
      <c r="A16" s="1">
        <v>1</v>
      </c>
      <c r="B16" s="10" t="s">
        <v>10</v>
      </c>
    </row>
    <row r="17" spans="1:14" x14ac:dyDescent="0.35">
      <c r="A17" s="1">
        <v>0</v>
      </c>
      <c r="B17" s="10" t="s">
        <v>10</v>
      </c>
      <c r="D17" t="s">
        <v>87</v>
      </c>
      <c r="E17"/>
      <c r="F17"/>
      <c r="G17"/>
      <c r="H17"/>
      <c r="I17"/>
      <c r="L17"/>
      <c r="M17"/>
      <c r="N17"/>
    </row>
    <row r="18" spans="1:14" x14ac:dyDescent="0.35">
      <c r="A18" s="1">
        <v>1</v>
      </c>
      <c r="B18" s="10" t="s">
        <v>10</v>
      </c>
      <c r="D18"/>
      <c r="E18">
        <f>E6*H10*(1-H10)</f>
        <v>48.230769230769226</v>
      </c>
      <c r="F18" s="1" t="s">
        <v>88</v>
      </c>
      <c r="G18">
        <v>9</v>
      </c>
      <c r="H18" s="42" t="s">
        <v>39</v>
      </c>
      <c r="I18"/>
      <c r="L18"/>
      <c r="M18"/>
      <c r="N18"/>
    </row>
    <row r="19" spans="1:14" x14ac:dyDescent="0.35">
      <c r="A19" s="1">
        <v>0</v>
      </c>
      <c r="B19" s="10" t="s">
        <v>10</v>
      </c>
      <c r="D19"/>
      <c r="E19">
        <f>E7*H11*(1-H11)</f>
        <v>51.92307692307692</v>
      </c>
      <c r="F19" s="1" t="s">
        <v>88</v>
      </c>
      <c r="G19">
        <v>9</v>
      </c>
      <c r="H19" s="42" t="s">
        <v>39</v>
      </c>
      <c r="I19"/>
      <c r="L19"/>
      <c r="M19"/>
      <c r="N19"/>
    </row>
    <row r="20" spans="1:14" x14ac:dyDescent="0.35">
      <c r="A20" s="1">
        <v>0</v>
      </c>
      <c r="B20" s="10" t="s">
        <v>10</v>
      </c>
      <c r="D20"/>
      <c r="E20">
        <f>H14</f>
        <v>5200</v>
      </c>
      <c r="F20" s="1" t="s">
        <v>88</v>
      </c>
      <c r="G20">
        <f>2*E6</f>
        <v>416</v>
      </c>
      <c r="H20" s="42" t="s">
        <v>39</v>
      </c>
      <c r="I20"/>
      <c r="L20"/>
      <c r="M20"/>
      <c r="N20"/>
    </row>
    <row r="21" spans="1:14" x14ac:dyDescent="0.35">
      <c r="A21" s="1">
        <v>0</v>
      </c>
      <c r="B21" s="10" t="s">
        <v>10</v>
      </c>
      <c r="L21"/>
      <c r="M21"/>
      <c r="N21"/>
    </row>
    <row r="22" spans="1:14" x14ac:dyDescent="0.35">
      <c r="A22" s="1">
        <v>1</v>
      </c>
      <c r="B22" s="10" t="s">
        <v>10</v>
      </c>
      <c r="D22" t="s">
        <v>89</v>
      </c>
      <c r="E22"/>
      <c r="F22"/>
      <c r="G22"/>
      <c r="H22"/>
      <c r="I22"/>
      <c r="L22"/>
      <c r="M22"/>
      <c r="N22"/>
    </row>
    <row r="23" spans="1:14" x14ac:dyDescent="0.35">
      <c r="A23" s="1">
        <v>0</v>
      </c>
      <c r="B23" s="10" t="s">
        <v>10</v>
      </c>
      <c r="D23"/>
      <c r="E23"/>
      <c r="F23"/>
      <c r="G23"/>
      <c r="H23"/>
      <c r="I23"/>
    </row>
    <row r="24" spans="1:14" x14ac:dyDescent="0.35">
      <c r="A24" s="1">
        <v>1</v>
      </c>
      <c r="B24" s="10" t="s">
        <v>10</v>
      </c>
      <c r="D24" t="s">
        <v>107</v>
      </c>
      <c r="E24"/>
      <c r="F24"/>
      <c r="G24">
        <f>E6/H14</f>
        <v>0.04</v>
      </c>
      <c r="H24" s="42" t="s">
        <v>39</v>
      </c>
      <c r="I24" t="s">
        <v>117</v>
      </c>
    </row>
    <row r="25" spans="1:14" x14ac:dyDescent="0.35">
      <c r="A25" s="1">
        <v>0</v>
      </c>
      <c r="B25" s="10" t="s">
        <v>10</v>
      </c>
      <c r="D25" t="s">
        <v>108</v>
      </c>
      <c r="E25"/>
      <c r="F25"/>
      <c r="G25"/>
      <c r="H25"/>
      <c r="I25"/>
    </row>
    <row r="26" spans="1:14" x14ac:dyDescent="0.35">
      <c r="A26" s="1">
        <v>1</v>
      </c>
      <c r="B26" s="10" t="s">
        <v>10</v>
      </c>
      <c r="D26"/>
      <c r="E26"/>
      <c r="F26"/>
      <c r="G26"/>
      <c r="H26"/>
      <c r="I26"/>
    </row>
    <row r="27" spans="1:14" ht="17" x14ac:dyDescent="0.45">
      <c r="A27" s="1">
        <v>0</v>
      </c>
      <c r="B27" s="10" t="s">
        <v>10</v>
      </c>
      <c r="D27" t="s">
        <v>118</v>
      </c>
      <c r="E27" t="s">
        <v>119</v>
      </c>
      <c r="F27"/>
      <c r="G27"/>
      <c r="H27"/>
      <c r="I27"/>
    </row>
    <row r="28" spans="1:14" x14ac:dyDescent="0.35">
      <c r="A28" s="1">
        <v>1</v>
      </c>
      <c r="B28" s="10" t="s">
        <v>10</v>
      </c>
      <c r="I28"/>
    </row>
    <row r="29" spans="1:14" x14ac:dyDescent="0.35">
      <c r="A29" s="1">
        <v>0</v>
      </c>
      <c r="B29" s="10" t="s">
        <v>10</v>
      </c>
      <c r="I29"/>
    </row>
    <row r="30" spans="1:14" x14ac:dyDescent="0.35">
      <c r="A30" s="1">
        <v>1</v>
      </c>
      <c r="B30" s="10" t="s">
        <v>10</v>
      </c>
      <c r="D30" t="s">
        <v>94</v>
      </c>
      <c r="E30"/>
      <c r="F30"/>
      <c r="G30"/>
      <c r="H30" s="26">
        <f>ABS(H10-H11)/(SQRT(H12*(1-H12))*SQRT((E6+E7)/(E6*E7)))</f>
        <v>2.3817487845545919</v>
      </c>
      <c r="I30"/>
    </row>
    <row r="31" spans="1:14" x14ac:dyDescent="0.35">
      <c r="A31" s="1">
        <v>0</v>
      </c>
      <c r="B31" s="10" t="s">
        <v>10</v>
      </c>
    </row>
    <row r="32" spans="1:14" x14ac:dyDescent="0.35">
      <c r="A32" s="1">
        <v>1</v>
      </c>
      <c r="B32" s="10" t="s">
        <v>10</v>
      </c>
      <c r="D32" s="43" t="s">
        <v>95</v>
      </c>
      <c r="E32" t="s">
        <v>120</v>
      </c>
      <c r="F32" s="26">
        <f>H30</f>
        <v>2.3817487845545919</v>
      </c>
      <c r="G32" t="s">
        <v>97</v>
      </c>
      <c r="H32" s="50">
        <f>(1-(_xlfn.NORM.S.DIST(H30,1)))*2</f>
        <v>1.7230647493242879E-2</v>
      </c>
      <c r="I32"/>
    </row>
    <row r="33" spans="1:11" x14ac:dyDescent="0.35">
      <c r="A33" s="1">
        <v>0</v>
      </c>
      <c r="B33" s="10" t="s">
        <v>10</v>
      </c>
      <c r="D33"/>
      <c r="E33"/>
      <c r="F33"/>
      <c r="G33"/>
      <c r="I33"/>
    </row>
    <row r="34" spans="1:11" x14ac:dyDescent="0.35">
      <c r="A34" s="1">
        <v>1</v>
      </c>
      <c r="B34" s="10" t="s">
        <v>10</v>
      </c>
      <c r="D34" t="s">
        <v>123</v>
      </c>
      <c r="E34"/>
      <c r="F34"/>
      <c r="G34"/>
      <c r="H34"/>
      <c r="I34"/>
    </row>
    <row r="35" spans="1:11" x14ac:dyDescent="0.35">
      <c r="A35" s="1">
        <v>0</v>
      </c>
      <c r="B35" s="10" t="s">
        <v>10</v>
      </c>
      <c r="D35" s="44">
        <f>H32</f>
        <v>1.7230647493242879E-2</v>
      </c>
      <c r="E35"/>
      <c r="F35"/>
      <c r="G35"/>
      <c r="H35"/>
      <c r="I35"/>
    </row>
    <row r="36" spans="1:11" x14ac:dyDescent="0.35">
      <c r="A36" s="1">
        <v>1</v>
      </c>
      <c r="B36" s="10" t="s">
        <v>10</v>
      </c>
      <c r="D36"/>
      <c r="E36"/>
      <c r="F36"/>
      <c r="G36"/>
      <c r="H36"/>
      <c r="I36"/>
    </row>
    <row r="37" spans="1:11" x14ac:dyDescent="0.35">
      <c r="A37" s="1">
        <v>0</v>
      </c>
      <c r="B37" s="10" t="s">
        <v>10</v>
      </c>
      <c r="D37"/>
      <c r="E37"/>
      <c r="F37"/>
      <c r="G37"/>
      <c r="H37"/>
      <c r="I37"/>
    </row>
    <row r="38" spans="1:11" ht="16.5" x14ac:dyDescent="0.45">
      <c r="A38" s="1">
        <v>1</v>
      </c>
      <c r="B38" s="10" t="s">
        <v>10</v>
      </c>
      <c r="D38" s="45" t="s">
        <v>125</v>
      </c>
      <c r="E38" s="45"/>
      <c r="F38" s="45"/>
      <c r="G38" s="45"/>
      <c r="H38" s="45"/>
      <c r="I38" s="45"/>
      <c r="J38" s="45"/>
      <c r="K38" s="45"/>
    </row>
    <row r="39" spans="1:11" x14ac:dyDescent="0.35">
      <c r="A39" s="1">
        <v>0</v>
      </c>
      <c r="B39" s="10" t="s">
        <v>10</v>
      </c>
      <c r="D39" s="45"/>
      <c r="E39" s="45"/>
      <c r="F39" s="46"/>
      <c r="G39" s="45"/>
      <c r="H39" s="45"/>
      <c r="I39" s="45"/>
      <c r="J39" s="45"/>
      <c r="K39" s="45"/>
    </row>
    <row r="40" spans="1:11" x14ac:dyDescent="0.35">
      <c r="A40" s="1">
        <v>0</v>
      </c>
      <c r="B40" s="10" t="s">
        <v>10</v>
      </c>
      <c r="D40" s="45" t="s">
        <v>105</v>
      </c>
      <c r="E40" s="45"/>
      <c r="F40" s="46" t="s">
        <v>65</v>
      </c>
      <c r="G40" s="45">
        <v>0.02</v>
      </c>
      <c r="H40" s="45"/>
      <c r="I40" s="45"/>
      <c r="J40" s="45"/>
      <c r="K40" s="45"/>
    </row>
    <row r="41" spans="1:11" x14ac:dyDescent="0.35">
      <c r="A41" s="1">
        <v>0</v>
      </c>
      <c r="B41" s="10" t="s">
        <v>10</v>
      </c>
      <c r="D41" s="45" t="s">
        <v>106</v>
      </c>
      <c r="E41" s="45"/>
      <c r="F41" s="45"/>
      <c r="G41" s="45"/>
      <c r="H41" s="45"/>
      <c r="I41" s="45"/>
      <c r="J41" s="45"/>
      <c r="K41" s="45"/>
    </row>
    <row r="42" spans="1:11" ht="17" x14ac:dyDescent="0.45">
      <c r="A42" s="1">
        <v>1</v>
      </c>
      <c r="B42" s="10" t="s">
        <v>10</v>
      </c>
      <c r="D42" s="45"/>
      <c r="E42" s="45"/>
      <c r="F42" s="47" t="s">
        <v>124</v>
      </c>
      <c r="G42" s="45">
        <f>_xlfn.NORM.S.INV(1-(G40/2))</f>
        <v>2.3263478740408408</v>
      </c>
      <c r="H42" s="45"/>
      <c r="I42" s="45"/>
      <c r="J42" s="45"/>
      <c r="K42" s="45"/>
    </row>
    <row r="43" spans="1:11" ht="16.5" x14ac:dyDescent="0.45">
      <c r="A43" s="1">
        <v>0</v>
      </c>
      <c r="B43" s="10" t="s">
        <v>10</v>
      </c>
      <c r="D43" s="45" t="s">
        <v>143</v>
      </c>
      <c r="E43" s="45"/>
      <c r="F43" s="45"/>
      <c r="G43" s="45"/>
      <c r="H43" s="45"/>
      <c r="I43" s="45"/>
      <c r="J43" s="45"/>
      <c r="K43" s="45"/>
    </row>
    <row r="44" spans="1:11" x14ac:dyDescent="0.35">
      <c r="A44" s="1">
        <v>2</v>
      </c>
      <c r="B44" s="10" t="s">
        <v>10</v>
      </c>
    </row>
    <row r="45" spans="1:11" x14ac:dyDescent="0.35">
      <c r="A45" s="1">
        <v>0</v>
      </c>
      <c r="B45" s="10" t="s">
        <v>10</v>
      </c>
    </row>
    <row r="46" spans="1:11" x14ac:dyDescent="0.35">
      <c r="A46" s="1">
        <v>1</v>
      </c>
      <c r="B46" s="10" t="s">
        <v>10</v>
      </c>
    </row>
    <row r="47" spans="1:11" x14ac:dyDescent="0.35">
      <c r="A47" s="1">
        <v>0</v>
      </c>
      <c r="B47" s="10" t="s">
        <v>10</v>
      </c>
    </row>
    <row r="48" spans="1:11" x14ac:dyDescent="0.35">
      <c r="A48" s="1">
        <v>0</v>
      </c>
      <c r="B48" s="10" t="s">
        <v>10</v>
      </c>
    </row>
    <row r="49" spans="1:2" x14ac:dyDescent="0.35">
      <c r="A49" s="1">
        <v>0</v>
      </c>
      <c r="B49" s="10" t="s">
        <v>10</v>
      </c>
    </row>
    <row r="50" spans="1:2" x14ac:dyDescent="0.35">
      <c r="A50" s="1">
        <v>1</v>
      </c>
      <c r="B50" s="10" t="s">
        <v>10</v>
      </c>
    </row>
    <row r="51" spans="1:2" x14ac:dyDescent="0.35">
      <c r="A51" s="1">
        <v>0</v>
      </c>
      <c r="B51" s="10" t="s">
        <v>10</v>
      </c>
    </row>
    <row r="52" spans="1:2" x14ac:dyDescent="0.35">
      <c r="A52" s="1">
        <v>1</v>
      </c>
      <c r="B52" s="10" t="s">
        <v>10</v>
      </c>
    </row>
    <row r="53" spans="1:2" x14ac:dyDescent="0.35">
      <c r="A53" s="1">
        <v>0</v>
      </c>
      <c r="B53" s="10" t="s">
        <v>10</v>
      </c>
    </row>
    <row r="54" spans="1:2" x14ac:dyDescent="0.35">
      <c r="A54" s="1">
        <v>1</v>
      </c>
      <c r="B54" s="10" t="s">
        <v>40</v>
      </c>
    </row>
    <row r="55" spans="1:2" x14ac:dyDescent="0.35">
      <c r="A55" s="1">
        <v>0</v>
      </c>
      <c r="B55" s="10" t="s">
        <v>40</v>
      </c>
    </row>
    <row r="56" spans="1:2" x14ac:dyDescent="0.35">
      <c r="A56" s="1">
        <v>1</v>
      </c>
      <c r="B56" s="10" t="s">
        <v>40</v>
      </c>
    </row>
    <row r="57" spans="1:2" x14ac:dyDescent="0.35">
      <c r="A57" s="1">
        <v>0</v>
      </c>
      <c r="B57" s="10" t="s">
        <v>40</v>
      </c>
    </row>
    <row r="58" spans="1:2" x14ac:dyDescent="0.35">
      <c r="A58" s="1">
        <v>1</v>
      </c>
      <c r="B58" s="10" t="s">
        <v>40</v>
      </c>
    </row>
    <row r="59" spans="1:2" x14ac:dyDescent="0.35">
      <c r="A59" s="1">
        <v>0</v>
      </c>
      <c r="B59" s="10" t="s">
        <v>40</v>
      </c>
    </row>
    <row r="60" spans="1:2" x14ac:dyDescent="0.35">
      <c r="A60" s="1">
        <v>1</v>
      </c>
      <c r="B60" s="10" t="s">
        <v>40</v>
      </c>
    </row>
    <row r="61" spans="1:2" x14ac:dyDescent="0.35">
      <c r="A61" s="1">
        <v>0</v>
      </c>
      <c r="B61" s="10" t="s">
        <v>40</v>
      </c>
    </row>
    <row r="62" spans="1:2" x14ac:dyDescent="0.35">
      <c r="A62" s="1">
        <v>1</v>
      </c>
      <c r="B62" s="10" t="s">
        <v>40</v>
      </c>
    </row>
    <row r="63" spans="1:2" x14ac:dyDescent="0.35">
      <c r="A63" s="1">
        <v>0</v>
      </c>
      <c r="B63" s="10" t="s">
        <v>40</v>
      </c>
    </row>
    <row r="64" spans="1:2" x14ac:dyDescent="0.35">
      <c r="A64" s="1">
        <v>1</v>
      </c>
      <c r="B64" s="10" t="s">
        <v>40</v>
      </c>
    </row>
    <row r="65" spans="1:2" x14ac:dyDescent="0.35">
      <c r="A65" s="1">
        <v>0</v>
      </c>
      <c r="B65" s="10" t="s">
        <v>40</v>
      </c>
    </row>
    <row r="66" spans="1:2" x14ac:dyDescent="0.35">
      <c r="A66" s="1">
        <v>1</v>
      </c>
      <c r="B66" s="10" t="s">
        <v>40</v>
      </c>
    </row>
    <row r="67" spans="1:2" x14ac:dyDescent="0.35">
      <c r="A67" s="1">
        <v>0</v>
      </c>
      <c r="B67" s="10" t="s">
        <v>40</v>
      </c>
    </row>
    <row r="68" spans="1:2" x14ac:dyDescent="0.35">
      <c r="A68" s="1">
        <v>1</v>
      </c>
      <c r="B68" s="10" t="s">
        <v>40</v>
      </c>
    </row>
    <row r="69" spans="1:2" x14ac:dyDescent="0.35">
      <c r="A69" s="1">
        <v>0</v>
      </c>
      <c r="B69" s="10" t="s">
        <v>40</v>
      </c>
    </row>
    <row r="70" spans="1:2" x14ac:dyDescent="0.35">
      <c r="A70" s="1">
        <v>1</v>
      </c>
      <c r="B70" s="10" t="s">
        <v>40</v>
      </c>
    </row>
    <row r="71" spans="1:2" x14ac:dyDescent="0.35">
      <c r="A71" s="1">
        <v>0</v>
      </c>
      <c r="B71" s="10" t="s">
        <v>40</v>
      </c>
    </row>
    <row r="72" spans="1:2" x14ac:dyDescent="0.35">
      <c r="A72" s="1">
        <v>1</v>
      </c>
      <c r="B72" s="10" t="s">
        <v>40</v>
      </c>
    </row>
    <row r="73" spans="1:2" x14ac:dyDescent="0.35">
      <c r="A73" s="1">
        <v>0</v>
      </c>
      <c r="B73" s="10" t="s">
        <v>40</v>
      </c>
    </row>
    <row r="74" spans="1:2" x14ac:dyDescent="0.35">
      <c r="A74" s="1">
        <v>1</v>
      </c>
      <c r="B74" s="10" t="s">
        <v>40</v>
      </c>
    </row>
    <row r="75" spans="1:2" x14ac:dyDescent="0.35">
      <c r="A75" s="1">
        <v>0</v>
      </c>
      <c r="B75" s="10" t="s">
        <v>40</v>
      </c>
    </row>
    <row r="76" spans="1:2" x14ac:dyDescent="0.35">
      <c r="A76" s="1">
        <v>1</v>
      </c>
      <c r="B76" s="10" t="s">
        <v>40</v>
      </c>
    </row>
    <row r="77" spans="1:2" x14ac:dyDescent="0.35">
      <c r="A77" s="1">
        <v>0</v>
      </c>
      <c r="B77" s="10" t="s">
        <v>40</v>
      </c>
    </row>
    <row r="78" spans="1:2" x14ac:dyDescent="0.35">
      <c r="A78" s="1">
        <v>1</v>
      </c>
      <c r="B78" s="10" t="s">
        <v>40</v>
      </c>
    </row>
    <row r="79" spans="1:2" x14ac:dyDescent="0.35">
      <c r="A79" s="1">
        <v>0</v>
      </c>
      <c r="B79" s="10" t="s">
        <v>40</v>
      </c>
    </row>
    <row r="80" spans="1:2" x14ac:dyDescent="0.35">
      <c r="A80" s="1">
        <v>1</v>
      </c>
      <c r="B80" s="10" t="s">
        <v>40</v>
      </c>
    </row>
    <row r="81" spans="1:2" x14ac:dyDescent="0.35">
      <c r="A81" s="1">
        <v>0</v>
      </c>
      <c r="B81" s="10" t="s">
        <v>40</v>
      </c>
    </row>
    <row r="82" spans="1:2" x14ac:dyDescent="0.35">
      <c r="A82" s="1">
        <v>1</v>
      </c>
      <c r="B82" s="10" t="s">
        <v>40</v>
      </c>
    </row>
    <row r="83" spans="1:2" x14ac:dyDescent="0.35">
      <c r="A83" s="1">
        <v>0</v>
      </c>
      <c r="B83" s="10" t="s">
        <v>40</v>
      </c>
    </row>
    <row r="84" spans="1:2" x14ac:dyDescent="0.35">
      <c r="A84" s="1">
        <v>1</v>
      </c>
      <c r="B84" s="10" t="s">
        <v>40</v>
      </c>
    </row>
    <row r="85" spans="1:2" x14ac:dyDescent="0.35">
      <c r="A85" s="1">
        <v>0</v>
      </c>
      <c r="B85" s="10" t="s">
        <v>40</v>
      </c>
    </row>
    <row r="86" spans="1:2" x14ac:dyDescent="0.35">
      <c r="A86" s="1">
        <v>1</v>
      </c>
      <c r="B86" s="10" t="s">
        <v>40</v>
      </c>
    </row>
    <row r="87" spans="1:2" x14ac:dyDescent="0.35">
      <c r="A87" s="1">
        <v>0</v>
      </c>
      <c r="B87" s="10" t="s">
        <v>40</v>
      </c>
    </row>
    <row r="88" spans="1:2" x14ac:dyDescent="0.35">
      <c r="A88" s="1">
        <v>1</v>
      </c>
      <c r="B88" s="10" t="s">
        <v>40</v>
      </c>
    </row>
    <row r="89" spans="1:2" x14ac:dyDescent="0.35">
      <c r="A89" s="1">
        <v>0</v>
      </c>
      <c r="B89" s="10" t="s">
        <v>40</v>
      </c>
    </row>
    <row r="90" spans="1:2" x14ac:dyDescent="0.35">
      <c r="A90" s="1">
        <v>1</v>
      </c>
      <c r="B90" s="10" t="s">
        <v>40</v>
      </c>
    </row>
    <row r="91" spans="1:2" x14ac:dyDescent="0.35">
      <c r="A91" s="1">
        <v>0</v>
      </c>
      <c r="B91" s="10" t="s">
        <v>40</v>
      </c>
    </row>
    <row r="92" spans="1:2" x14ac:dyDescent="0.35">
      <c r="A92" s="1">
        <v>1</v>
      </c>
      <c r="B92" s="10" t="s">
        <v>40</v>
      </c>
    </row>
    <row r="93" spans="1:2" x14ac:dyDescent="0.35">
      <c r="A93" s="1">
        <v>0</v>
      </c>
      <c r="B93" s="10" t="s">
        <v>40</v>
      </c>
    </row>
    <row r="94" spans="1:2" x14ac:dyDescent="0.35">
      <c r="A94" s="1">
        <v>1</v>
      </c>
      <c r="B94" s="10" t="s">
        <v>40</v>
      </c>
    </row>
    <row r="95" spans="1:2" x14ac:dyDescent="0.35">
      <c r="A95" s="1">
        <v>0</v>
      </c>
      <c r="B95" s="10" t="s">
        <v>40</v>
      </c>
    </row>
    <row r="96" spans="1:2" x14ac:dyDescent="0.35">
      <c r="A96" s="1">
        <v>1</v>
      </c>
      <c r="B96" s="10" t="s">
        <v>40</v>
      </c>
    </row>
    <row r="97" spans="1:2" x14ac:dyDescent="0.35">
      <c r="A97" s="1">
        <v>0</v>
      </c>
      <c r="B97" s="10" t="s">
        <v>40</v>
      </c>
    </row>
    <row r="98" spans="1:2" x14ac:dyDescent="0.35">
      <c r="A98" s="1">
        <v>1</v>
      </c>
      <c r="B98" s="10" t="s">
        <v>40</v>
      </c>
    </row>
    <row r="99" spans="1:2" x14ac:dyDescent="0.35">
      <c r="A99" s="1">
        <v>0</v>
      </c>
      <c r="B99" s="10" t="s">
        <v>40</v>
      </c>
    </row>
    <row r="100" spans="1:2" x14ac:dyDescent="0.35">
      <c r="A100" s="1">
        <v>1</v>
      </c>
      <c r="B100" s="10" t="s">
        <v>40</v>
      </c>
    </row>
    <row r="101" spans="1:2" x14ac:dyDescent="0.35">
      <c r="A101" s="1">
        <v>0</v>
      </c>
      <c r="B101" s="10" t="s">
        <v>40</v>
      </c>
    </row>
    <row r="102" spans="1:2" x14ac:dyDescent="0.35">
      <c r="A102" s="1">
        <v>1</v>
      </c>
      <c r="B102" s="10" t="s">
        <v>40</v>
      </c>
    </row>
    <row r="103" spans="1:2" x14ac:dyDescent="0.35">
      <c r="A103" s="1">
        <v>0</v>
      </c>
      <c r="B103" s="10" t="s">
        <v>40</v>
      </c>
    </row>
    <row r="104" spans="1:2" x14ac:dyDescent="0.35">
      <c r="A104" s="1">
        <v>1</v>
      </c>
      <c r="B104" s="10" t="s">
        <v>40</v>
      </c>
    </row>
    <row r="105" spans="1:2" x14ac:dyDescent="0.35">
      <c r="A105" s="1">
        <v>0</v>
      </c>
      <c r="B105" s="10" t="s">
        <v>40</v>
      </c>
    </row>
    <row r="106" spans="1:2" x14ac:dyDescent="0.35">
      <c r="A106" s="1">
        <v>1</v>
      </c>
      <c r="B106" s="10" t="s">
        <v>11</v>
      </c>
    </row>
    <row r="107" spans="1:2" x14ac:dyDescent="0.35">
      <c r="A107" s="1">
        <v>0</v>
      </c>
      <c r="B107" s="10" t="s">
        <v>11</v>
      </c>
    </row>
    <row r="108" spans="1:2" x14ac:dyDescent="0.35">
      <c r="A108" s="1">
        <v>1</v>
      </c>
      <c r="B108" s="10" t="s">
        <v>11</v>
      </c>
    </row>
    <row r="109" spans="1:2" x14ac:dyDescent="0.35">
      <c r="A109" s="1">
        <v>0</v>
      </c>
      <c r="B109" s="10" t="s">
        <v>11</v>
      </c>
    </row>
    <row r="110" spans="1:2" x14ac:dyDescent="0.35">
      <c r="A110" s="1">
        <v>1</v>
      </c>
      <c r="B110" s="10" t="s">
        <v>11</v>
      </c>
    </row>
    <row r="111" spans="1:2" x14ac:dyDescent="0.35">
      <c r="A111" s="1">
        <v>0</v>
      </c>
      <c r="B111" s="10" t="s">
        <v>11</v>
      </c>
    </row>
    <row r="112" spans="1:2" x14ac:dyDescent="0.35">
      <c r="A112" s="1">
        <v>1</v>
      </c>
      <c r="B112" s="10" t="s">
        <v>11</v>
      </c>
    </row>
    <row r="113" spans="1:2" x14ac:dyDescent="0.35">
      <c r="A113" s="1">
        <v>0</v>
      </c>
      <c r="B113" s="10" t="s">
        <v>11</v>
      </c>
    </row>
    <row r="114" spans="1:2" x14ac:dyDescent="0.35">
      <c r="A114" s="1">
        <v>1</v>
      </c>
      <c r="B114" s="10" t="s">
        <v>11</v>
      </c>
    </row>
    <row r="115" spans="1:2" x14ac:dyDescent="0.35">
      <c r="A115" s="1">
        <v>0</v>
      </c>
      <c r="B115" s="10" t="s">
        <v>11</v>
      </c>
    </row>
    <row r="116" spans="1:2" x14ac:dyDescent="0.35">
      <c r="A116" s="1">
        <v>1</v>
      </c>
      <c r="B116" s="10" t="s">
        <v>11</v>
      </c>
    </row>
    <row r="117" spans="1:2" x14ac:dyDescent="0.35">
      <c r="A117" s="1">
        <v>0</v>
      </c>
      <c r="B117" s="10" t="s">
        <v>11</v>
      </c>
    </row>
    <row r="118" spans="1:2" x14ac:dyDescent="0.35">
      <c r="A118" s="1">
        <v>1</v>
      </c>
      <c r="B118" s="10" t="s">
        <v>11</v>
      </c>
    </row>
    <row r="119" spans="1:2" x14ac:dyDescent="0.35">
      <c r="A119" s="1">
        <v>0</v>
      </c>
      <c r="B119" s="10" t="s">
        <v>11</v>
      </c>
    </row>
    <row r="120" spans="1:2" x14ac:dyDescent="0.35">
      <c r="A120" s="1">
        <v>1</v>
      </c>
      <c r="B120" s="10" t="s">
        <v>11</v>
      </c>
    </row>
    <row r="121" spans="1:2" x14ac:dyDescent="0.35">
      <c r="A121" s="1">
        <v>0</v>
      </c>
      <c r="B121" s="10" t="s">
        <v>11</v>
      </c>
    </row>
    <row r="122" spans="1:2" x14ac:dyDescent="0.35">
      <c r="A122" s="1">
        <v>1</v>
      </c>
      <c r="B122" s="10" t="s">
        <v>11</v>
      </c>
    </row>
    <row r="123" spans="1:2" x14ac:dyDescent="0.35">
      <c r="A123" s="1">
        <v>0</v>
      </c>
      <c r="B123" s="10" t="s">
        <v>11</v>
      </c>
    </row>
    <row r="124" spans="1:2" x14ac:dyDescent="0.35">
      <c r="A124" s="1">
        <v>1</v>
      </c>
      <c r="B124" s="10" t="s">
        <v>11</v>
      </c>
    </row>
    <row r="125" spans="1:2" x14ac:dyDescent="0.35">
      <c r="A125" s="1">
        <v>0</v>
      </c>
      <c r="B125" s="10" t="s">
        <v>11</v>
      </c>
    </row>
    <row r="126" spans="1:2" x14ac:dyDescent="0.35">
      <c r="A126" s="1">
        <v>1</v>
      </c>
      <c r="B126" s="10" t="s">
        <v>11</v>
      </c>
    </row>
    <row r="127" spans="1:2" x14ac:dyDescent="0.35">
      <c r="A127" s="1">
        <v>0</v>
      </c>
      <c r="B127" s="10" t="s">
        <v>11</v>
      </c>
    </row>
    <row r="128" spans="1:2" x14ac:dyDescent="0.35">
      <c r="A128" s="1">
        <v>1</v>
      </c>
      <c r="B128" s="10" t="s">
        <v>11</v>
      </c>
    </row>
    <row r="129" spans="1:2" x14ac:dyDescent="0.35">
      <c r="A129" s="1">
        <v>0</v>
      </c>
      <c r="B129" s="10" t="s">
        <v>11</v>
      </c>
    </row>
    <row r="130" spans="1:2" x14ac:dyDescent="0.35">
      <c r="A130" s="1">
        <v>1</v>
      </c>
      <c r="B130" s="10" t="s">
        <v>11</v>
      </c>
    </row>
    <row r="131" spans="1:2" x14ac:dyDescent="0.35">
      <c r="A131" s="1">
        <v>0</v>
      </c>
      <c r="B131" s="10" t="s">
        <v>11</v>
      </c>
    </row>
    <row r="132" spans="1:2" x14ac:dyDescent="0.35">
      <c r="A132" s="1">
        <v>1</v>
      </c>
      <c r="B132" s="10" t="s">
        <v>11</v>
      </c>
    </row>
    <row r="133" spans="1:2" x14ac:dyDescent="0.35">
      <c r="A133" s="1">
        <v>0</v>
      </c>
      <c r="B133" s="10" t="s">
        <v>11</v>
      </c>
    </row>
    <row r="134" spans="1:2" x14ac:dyDescent="0.35">
      <c r="A134" s="1">
        <v>1</v>
      </c>
      <c r="B134" s="10" t="s">
        <v>11</v>
      </c>
    </row>
    <row r="135" spans="1:2" x14ac:dyDescent="0.35">
      <c r="A135" s="1">
        <v>0</v>
      </c>
      <c r="B135" s="10" t="s">
        <v>11</v>
      </c>
    </row>
    <row r="136" spans="1:2" x14ac:dyDescent="0.35">
      <c r="A136" s="1">
        <v>2</v>
      </c>
      <c r="B136" s="10" t="s">
        <v>11</v>
      </c>
    </row>
    <row r="137" spans="1:2" x14ac:dyDescent="0.35">
      <c r="A137" s="1">
        <v>0</v>
      </c>
      <c r="B137" s="10" t="s">
        <v>11</v>
      </c>
    </row>
    <row r="138" spans="1:2" x14ac:dyDescent="0.35">
      <c r="A138" s="1">
        <v>1</v>
      </c>
      <c r="B138" s="10" t="s">
        <v>11</v>
      </c>
    </row>
    <row r="139" spans="1:2" x14ac:dyDescent="0.35">
      <c r="A139" s="1">
        <v>0</v>
      </c>
      <c r="B139" s="10" t="s">
        <v>11</v>
      </c>
    </row>
    <row r="140" spans="1:2" x14ac:dyDescent="0.35">
      <c r="A140" s="1">
        <v>1</v>
      </c>
      <c r="B140" s="10" t="s">
        <v>11</v>
      </c>
    </row>
    <row r="141" spans="1:2" x14ac:dyDescent="0.35">
      <c r="A141" s="1">
        <v>0</v>
      </c>
      <c r="B141" s="10" t="s">
        <v>11</v>
      </c>
    </row>
    <row r="142" spans="1:2" x14ac:dyDescent="0.35">
      <c r="A142" s="1">
        <v>1</v>
      </c>
      <c r="B142" s="10" t="s">
        <v>11</v>
      </c>
    </row>
    <row r="143" spans="1:2" x14ac:dyDescent="0.35">
      <c r="A143" s="1">
        <v>0</v>
      </c>
      <c r="B143" s="10" t="s">
        <v>11</v>
      </c>
    </row>
    <row r="144" spans="1:2" x14ac:dyDescent="0.35">
      <c r="A144" s="1">
        <v>1</v>
      </c>
      <c r="B144" s="10" t="s">
        <v>11</v>
      </c>
    </row>
    <row r="145" spans="1:2" x14ac:dyDescent="0.35">
      <c r="A145" s="1">
        <v>0</v>
      </c>
      <c r="B145" s="10" t="s">
        <v>11</v>
      </c>
    </row>
    <row r="146" spans="1:2" x14ac:dyDescent="0.35">
      <c r="A146" s="1">
        <v>1</v>
      </c>
      <c r="B146" s="10" t="s">
        <v>11</v>
      </c>
    </row>
    <row r="147" spans="1:2" x14ac:dyDescent="0.35">
      <c r="A147" s="1">
        <v>0</v>
      </c>
      <c r="B147" s="10" t="s">
        <v>11</v>
      </c>
    </row>
    <row r="148" spans="1:2" x14ac:dyDescent="0.35">
      <c r="A148" s="1">
        <v>1</v>
      </c>
      <c r="B148" s="10" t="s">
        <v>11</v>
      </c>
    </row>
    <row r="149" spans="1:2" x14ac:dyDescent="0.35">
      <c r="A149" s="1">
        <v>0</v>
      </c>
      <c r="B149" s="10" t="s">
        <v>11</v>
      </c>
    </row>
    <row r="150" spans="1:2" x14ac:dyDescent="0.35">
      <c r="A150" s="1">
        <v>1</v>
      </c>
      <c r="B150" s="10" t="s">
        <v>11</v>
      </c>
    </row>
    <row r="151" spans="1:2" x14ac:dyDescent="0.35">
      <c r="A151" s="1">
        <v>0</v>
      </c>
      <c r="B151" s="10" t="s">
        <v>11</v>
      </c>
    </row>
    <row r="152" spans="1:2" x14ac:dyDescent="0.35">
      <c r="A152" s="1">
        <v>1</v>
      </c>
      <c r="B152" s="10" t="s">
        <v>11</v>
      </c>
    </row>
    <row r="153" spans="1:2" x14ac:dyDescent="0.35">
      <c r="A153" s="1">
        <v>0</v>
      </c>
      <c r="B153" s="10" t="s">
        <v>11</v>
      </c>
    </row>
    <row r="154" spans="1:2" x14ac:dyDescent="0.35">
      <c r="A154" s="1">
        <v>1</v>
      </c>
      <c r="B154" s="10" t="s">
        <v>11</v>
      </c>
    </row>
    <row r="155" spans="1:2" x14ac:dyDescent="0.35">
      <c r="A155" s="1">
        <v>0</v>
      </c>
      <c r="B155" s="10" t="s">
        <v>11</v>
      </c>
    </row>
    <row r="156" spans="1:2" x14ac:dyDescent="0.35">
      <c r="A156" s="1">
        <v>1</v>
      </c>
      <c r="B156" s="10" t="s">
        <v>11</v>
      </c>
    </row>
    <row r="157" spans="1:2" x14ac:dyDescent="0.35">
      <c r="A157" s="1">
        <v>0</v>
      </c>
      <c r="B157" s="10" t="s"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1" sqref="B11"/>
    </sheetView>
  </sheetViews>
  <sheetFormatPr baseColWidth="10" defaultRowHeight="14.5" x14ac:dyDescent="0.35"/>
  <cols>
    <col min="1" max="1" width="15.6328125" customWidth="1"/>
    <col min="2" max="2" width="20.453125" customWidth="1"/>
    <col min="3" max="3" width="38.81640625" customWidth="1"/>
  </cols>
  <sheetData>
    <row r="1" spans="1:3" x14ac:dyDescent="0.35">
      <c r="A1" s="3" t="s">
        <v>7</v>
      </c>
    </row>
    <row r="2" spans="1:3" x14ac:dyDescent="0.35">
      <c r="A2" s="22" t="s">
        <v>2</v>
      </c>
      <c r="B2" s="22" t="s">
        <v>3</v>
      </c>
    </row>
    <row r="3" spans="1:3" x14ac:dyDescent="0.35">
      <c r="A3" t="s">
        <v>10</v>
      </c>
      <c r="B3" s="2" t="s">
        <v>41</v>
      </c>
    </row>
    <row r="4" spans="1:3" x14ac:dyDescent="0.35">
      <c r="A4" t="s">
        <v>40</v>
      </c>
      <c r="B4" s="2" t="s">
        <v>42</v>
      </c>
    </row>
    <row r="5" spans="1:3" x14ac:dyDescent="0.35">
      <c r="A5" t="s">
        <v>11</v>
      </c>
      <c r="B5" s="2" t="s">
        <v>12</v>
      </c>
    </row>
    <row r="7" spans="1:3" x14ac:dyDescent="0.35">
      <c r="A7" s="3"/>
    </row>
    <row r="8" spans="1:3" x14ac:dyDescent="0.35">
      <c r="A8" s="3" t="s">
        <v>9</v>
      </c>
    </row>
    <row r="9" spans="1:3" x14ac:dyDescent="0.35">
      <c r="A9" s="22" t="s">
        <v>2</v>
      </c>
      <c r="B9" s="22" t="s">
        <v>3</v>
      </c>
      <c r="C9" s="22" t="s">
        <v>4</v>
      </c>
    </row>
    <row r="10" spans="1:3" x14ac:dyDescent="0.35">
      <c r="A10" s="13">
        <v>0</v>
      </c>
      <c r="B10" s="2" t="s">
        <v>46</v>
      </c>
      <c r="C10" s="20" t="s">
        <v>43</v>
      </c>
    </row>
    <row r="11" spans="1:3" ht="30.75" customHeight="1" x14ac:dyDescent="0.35">
      <c r="A11" s="13">
        <v>1</v>
      </c>
      <c r="B11" s="2" t="s">
        <v>13</v>
      </c>
      <c r="C11" s="21" t="s">
        <v>44</v>
      </c>
    </row>
    <row r="12" spans="1:3" ht="43.5" x14ac:dyDescent="0.35">
      <c r="A12" s="13">
        <v>2</v>
      </c>
      <c r="B12" s="2" t="s">
        <v>45</v>
      </c>
      <c r="C12" s="21" t="s">
        <v>47</v>
      </c>
    </row>
    <row r="14" spans="1:3" x14ac:dyDescent="0.35">
      <c r="A14" s="1"/>
    </row>
    <row r="15" spans="1:3" x14ac:dyDescent="0.35">
      <c r="A15" s="1"/>
    </row>
    <row r="16" spans="1:3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showGridLines="0" zoomScale="90" zoomScaleNormal="90" workbookViewId="0"/>
  </sheetViews>
  <sheetFormatPr baseColWidth="10" defaultRowHeight="14.5" x14ac:dyDescent="0.35"/>
  <cols>
    <col min="1" max="1" width="17.1796875" customWidth="1"/>
    <col min="2" max="2" width="9.7265625" customWidth="1"/>
    <col min="3" max="4" width="7" customWidth="1"/>
    <col min="5" max="5" width="8.08984375" customWidth="1"/>
    <col min="6" max="6" width="13.81640625" style="5" customWidth="1"/>
    <col min="7" max="7" width="28.26953125" bestFit="1" customWidth="1"/>
    <col min="8" max="8" width="25" bestFit="1" customWidth="1"/>
    <col min="10" max="10" width="14.08984375" customWidth="1"/>
    <col min="11" max="11" width="20.81640625" customWidth="1"/>
    <col min="12" max="12" width="13.36328125" customWidth="1"/>
    <col min="13" max="13" width="39.08984375" customWidth="1"/>
    <col min="14" max="14" width="9.1796875" customWidth="1"/>
  </cols>
  <sheetData>
    <row r="1" spans="1:15" ht="29" x14ac:dyDescent="0.35">
      <c r="A1" s="55" t="s">
        <v>129</v>
      </c>
      <c r="B1" s="53" t="s">
        <v>128</v>
      </c>
      <c r="F1"/>
      <c r="H1" s="11" t="s">
        <v>7</v>
      </c>
      <c r="I1" s="11" t="s">
        <v>14</v>
      </c>
      <c r="J1" s="11" t="s">
        <v>134</v>
      </c>
      <c r="K1" s="11" t="s">
        <v>133</v>
      </c>
      <c r="L1">
        <v>2</v>
      </c>
    </row>
    <row r="2" spans="1:15" ht="29.5" customHeight="1" x14ac:dyDescent="0.35">
      <c r="A2" s="53" t="s">
        <v>130</v>
      </c>
      <c r="B2" s="54" t="s">
        <v>11</v>
      </c>
      <c r="C2" s="54" t="s">
        <v>40</v>
      </c>
      <c r="D2" s="54" t="s">
        <v>10</v>
      </c>
      <c r="E2" s="52" t="s">
        <v>127</v>
      </c>
      <c r="F2"/>
      <c r="H2" s="10" t="s">
        <v>10</v>
      </c>
      <c r="I2" s="1">
        <v>4</v>
      </c>
      <c r="J2" t="b">
        <f t="shared" ref="J2:J33" si="0">OR(I2&lt;$B$34-$L$1*$B$35,I2&gt;$B$34+$L$1*$B$35)</f>
        <v>0</v>
      </c>
    </row>
    <row r="3" spans="1:15" x14ac:dyDescent="0.35">
      <c r="A3" s="13">
        <v>0</v>
      </c>
      <c r="B3" s="14">
        <v>26</v>
      </c>
      <c r="C3" s="14">
        <v>26</v>
      </c>
      <c r="D3" s="14">
        <v>32</v>
      </c>
      <c r="E3" s="14">
        <v>84</v>
      </c>
      <c r="F3"/>
      <c r="H3" s="10" t="s">
        <v>10</v>
      </c>
      <c r="I3" s="1">
        <v>7</v>
      </c>
      <c r="J3" t="b">
        <f t="shared" si="0"/>
        <v>0</v>
      </c>
      <c r="K3" s="12" t="s">
        <v>7</v>
      </c>
      <c r="L3" t="s">
        <v>10</v>
      </c>
      <c r="O3" s="6"/>
    </row>
    <row r="4" spans="1:15" x14ac:dyDescent="0.35">
      <c r="A4" s="13">
        <v>1</v>
      </c>
      <c r="B4" s="14">
        <v>25</v>
      </c>
      <c r="C4" s="14">
        <v>26</v>
      </c>
      <c r="D4" s="14">
        <v>19</v>
      </c>
      <c r="E4" s="14">
        <v>70</v>
      </c>
      <c r="F4"/>
      <c r="H4" s="10" t="s">
        <v>10</v>
      </c>
      <c r="I4" s="1">
        <v>8</v>
      </c>
      <c r="J4" t="b">
        <f t="shared" si="0"/>
        <v>0</v>
      </c>
      <c r="K4" s="12" t="s">
        <v>134</v>
      </c>
      <c r="L4" t="s">
        <v>132</v>
      </c>
    </row>
    <row r="5" spans="1:15" x14ac:dyDescent="0.35">
      <c r="A5" s="13">
        <v>2</v>
      </c>
      <c r="B5" s="14">
        <v>1</v>
      </c>
      <c r="C5" s="14"/>
      <c r="D5" s="14">
        <v>1</v>
      </c>
      <c r="E5" s="14">
        <v>2</v>
      </c>
      <c r="F5"/>
      <c r="H5" s="10" t="s">
        <v>10</v>
      </c>
      <c r="I5" s="1">
        <v>8</v>
      </c>
      <c r="J5" t="b">
        <f t="shared" si="0"/>
        <v>0</v>
      </c>
      <c r="K5" t="s">
        <v>135</v>
      </c>
      <c r="L5" s="6"/>
    </row>
    <row r="6" spans="1:15" x14ac:dyDescent="0.35">
      <c r="A6" s="51" t="s">
        <v>127</v>
      </c>
      <c r="B6" s="14">
        <v>52</v>
      </c>
      <c r="C6" s="14">
        <v>52</v>
      </c>
      <c r="D6" s="14">
        <v>52</v>
      </c>
      <c r="E6" s="14">
        <v>156</v>
      </c>
      <c r="F6"/>
      <c r="H6" s="10" t="s">
        <v>10</v>
      </c>
      <c r="I6" s="1">
        <v>10</v>
      </c>
      <c r="J6" t="b">
        <f t="shared" si="0"/>
        <v>0</v>
      </c>
      <c r="K6" s="12" t="s">
        <v>131</v>
      </c>
    </row>
    <row r="7" spans="1:15" x14ac:dyDescent="0.35">
      <c r="F7"/>
      <c r="H7" s="10" t="s">
        <v>10</v>
      </c>
      <c r="I7" s="1">
        <v>11</v>
      </c>
      <c r="J7" t="b">
        <f t="shared" si="0"/>
        <v>0</v>
      </c>
      <c r="K7" s="13" t="s">
        <v>50</v>
      </c>
      <c r="L7" s="5">
        <v>33.866666666666667</v>
      </c>
    </row>
    <row r="8" spans="1:15" x14ac:dyDescent="0.35">
      <c r="A8" t="s">
        <v>145</v>
      </c>
      <c r="F8"/>
      <c r="H8" s="10" t="s">
        <v>10</v>
      </c>
      <c r="I8" s="1">
        <v>12</v>
      </c>
      <c r="J8" t="b">
        <f t="shared" si="0"/>
        <v>0</v>
      </c>
      <c r="K8" s="13" t="s">
        <v>52</v>
      </c>
      <c r="L8" s="5">
        <v>29.827935683289194</v>
      </c>
    </row>
    <row r="9" spans="1:15" ht="29" x14ac:dyDescent="0.35">
      <c r="A9" s="55" t="s">
        <v>129</v>
      </c>
      <c r="B9" s="53" t="s">
        <v>128</v>
      </c>
      <c r="H9" s="10" t="s">
        <v>10</v>
      </c>
      <c r="I9" s="1">
        <v>12</v>
      </c>
      <c r="J9" t="b">
        <f t="shared" si="0"/>
        <v>0</v>
      </c>
    </row>
    <row r="10" spans="1:15" ht="29" x14ac:dyDescent="0.35">
      <c r="A10" s="53" t="s">
        <v>130</v>
      </c>
      <c r="B10" s="69" t="s">
        <v>11</v>
      </c>
      <c r="C10" s="69" t="s">
        <v>40</v>
      </c>
      <c r="D10" s="69" t="s">
        <v>10</v>
      </c>
      <c r="E10" s="52" t="s">
        <v>127</v>
      </c>
      <c r="H10" s="10" t="s">
        <v>10</v>
      </c>
      <c r="I10" s="1">
        <v>13</v>
      </c>
      <c r="J10" t="b">
        <f t="shared" si="0"/>
        <v>0</v>
      </c>
    </row>
    <row r="11" spans="1:15" x14ac:dyDescent="0.35">
      <c r="A11" s="13">
        <v>0</v>
      </c>
      <c r="B11" s="27">
        <v>0.16666666666666666</v>
      </c>
      <c r="C11" s="27">
        <v>0.16666666666666666</v>
      </c>
      <c r="D11" s="27">
        <v>0.20512820512820512</v>
      </c>
      <c r="E11" s="27">
        <v>0.53846153846153844</v>
      </c>
      <c r="H11" s="10" t="s">
        <v>10</v>
      </c>
      <c r="I11" s="1">
        <v>14</v>
      </c>
      <c r="J11" t="b">
        <f t="shared" si="0"/>
        <v>0</v>
      </c>
    </row>
    <row r="12" spans="1:15" x14ac:dyDescent="0.35">
      <c r="A12" s="13">
        <v>1</v>
      </c>
      <c r="B12" s="27">
        <v>0.16025641025641027</v>
      </c>
      <c r="C12" s="27">
        <v>0.16666666666666666</v>
      </c>
      <c r="D12" s="27">
        <v>0.12179487179487179</v>
      </c>
      <c r="E12" s="27">
        <v>0.44871794871794873</v>
      </c>
      <c r="F12" s="19"/>
      <c r="H12" s="10" t="s">
        <v>10</v>
      </c>
      <c r="I12" s="1">
        <v>17</v>
      </c>
      <c r="J12" t="b">
        <f t="shared" si="0"/>
        <v>0</v>
      </c>
    </row>
    <row r="13" spans="1:15" x14ac:dyDescent="0.35">
      <c r="A13" s="13">
        <v>2</v>
      </c>
      <c r="B13" s="27">
        <v>6.41025641025641E-3</v>
      </c>
      <c r="C13" s="27">
        <v>0</v>
      </c>
      <c r="D13" s="27">
        <v>6.41025641025641E-3</v>
      </c>
      <c r="E13" s="27">
        <v>1.282051282051282E-2</v>
      </c>
      <c r="H13" s="10" t="s">
        <v>10</v>
      </c>
      <c r="I13" s="1">
        <v>19</v>
      </c>
      <c r="J13" t="b">
        <f t="shared" si="0"/>
        <v>0</v>
      </c>
    </row>
    <row r="14" spans="1:15" x14ac:dyDescent="0.35">
      <c r="A14" s="51" t="s">
        <v>127</v>
      </c>
      <c r="B14" s="27">
        <v>0.33333333333333331</v>
      </c>
      <c r="C14" s="27">
        <v>0.33333333333333331</v>
      </c>
      <c r="D14" s="27">
        <v>0.33333333333333331</v>
      </c>
      <c r="E14" s="27">
        <v>1</v>
      </c>
      <c r="F14"/>
      <c r="H14" s="10" t="s">
        <v>10</v>
      </c>
      <c r="I14" s="1">
        <v>21</v>
      </c>
      <c r="J14" t="b">
        <f t="shared" si="0"/>
        <v>0</v>
      </c>
    </row>
    <row r="15" spans="1:15" x14ac:dyDescent="0.35">
      <c r="F15"/>
      <c r="H15" s="10" t="s">
        <v>10</v>
      </c>
      <c r="I15" s="1">
        <v>21</v>
      </c>
      <c r="J15" t="b">
        <f t="shared" si="0"/>
        <v>0</v>
      </c>
    </row>
    <row r="16" spans="1:15" x14ac:dyDescent="0.35">
      <c r="A16" t="s">
        <v>146</v>
      </c>
      <c r="F16"/>
      <c r="H16" s="10" t="s">
        <v>10</v>
      </c>
      <c r="I16" s="1">
        <v>24</v>
      </c>
      <c r="J16" t="b">
        <f t="shared" si="0"/>
        <v>0</v>
      </c>
    </row>
    <row r="17" spans="1:10" ht="28.9" customHeight="1" x14ac:dyDescent="0.35">
      <c r="A17" s="55" t="s">
        <v>129</v>
      </c>
      <c r="B17" s="53" t="s">
        <v>128</v>
      </c>
      <c r="F17"/>
      <c r="H17" s="10" t="s">
        <v>10</v>
      </c>
      <c r="I17" s="1">
        <v>26</v>
      </c>
      <c r="J17" t="b">
        <f t="shared" si="0"/>
        <v>0</v>
      </c>
    </row>
    <row r="18" spans="1:10" ht="29" x14ac:dyDescent="0.35">
      <c r="A18" s="53" t="s">
        <v>130</v>
      </c>
      <c r="B18" s="69" t="s">
        <v>11</v>
      </c>
      <c r="C18" s="69" t="s">
        <v>40</v>
      </c>
      <c r="D18" s="69" t="s">
        <v>10</v>
      </c>
      <c r="E18" s="52" t="s">
        <v>127</v>
      </c>
      <c r="F18"/>
      <c r="H18" s="10" t="s">
        <v>10</v>
      </c>
      <c r="I18" s="1">
        <v>33</v>
      </c>
      <c r="J18" t="b">
        <f t="shared" si="0"/>
        <v>0</v>
      </c>
    </row>
    <row r="19" spans="1:10" x14ac:dyDescent="0.35">
      <c r="A19" s="13">
        <v>0</v>
      </c>
      <c r="B19" s="27">
        <v>0.30952380952380953</v>
      </c>
      <c r="C19" s="27">
        <v>0.30952380952380953</v>
      </c>
      <c r="D19" s="27">
        <v>0.38095238095238093</v>
      </c>
      <c r="E19" s="27">
        <v>1</v>
      </c>
      <c r="F19"/>
      <c r="H19" s="10" t="s">
        <v>10</v>
      </c>
      <c r="I19" s="1">
        <v>34</v>
      </c>
      <c r="J19" t="b">
        <f t="shared" si="0"/>
        <v>0</v>
      </c>
    </row>
    <row r="20" spans="1:10" ht="29.65" customHeight="1" x14ac:dyDescent="0.35">
      <c r="A20" s="13">
        <v>1</v>
      </c>
      <c r="B20" s="27">
        <v>0.35714285714285715</v>
      </c>
      <c r="C20" s="27">
        <v>0.37142857142857144</v>
      </c>
      <c r="D20" s="27">
        <v>0.27142857142857141</v>
      </c>
      <c r="E20" s="27">
        <v>1</v>
      </c>
      <c r="F20"/>
      <c r="H20" s="10" t="s">
        <v>10</v>
      </c>
      <c r="I20" s="1">
        <v>35</v>
      </c>
      <c r="J20" t="b">
        <f t="shared" si="0"/>
        <v>0</v>
      </c>
    </row>
    <row r="21" spans="1:10" x14ac:dyDescent="0.35">
      <c r="A21" s="13">
        <v>2</v>
      </c>
      <c r="B21" s="27">
        <v>0.5</v>
      </c>
      <c r="C21" s="27">
        <v>0</v>
      </c>
      <c r="D21" s="27">
        <v>0.5</v>
      </c>
      <c r="E21" s="27">
        <v>1</v>
      </c>
      <c r="F21"/>
      <c r="H21" s="10" t="s">
        <v>10</v>
      </c>
      <c r="I21" s="1">
        <v>39</v>
      </c>
      <c r="J21" t="b">
        <f t="shared" si="0"/>
        <v>0</v>
      </c>
    </row>
    <row r="22" spans="1:10" x14ac:dyDescent="0.35">
      <c r="A22" s="51" t="s">
        <v>127</v>
      </c>
      <c r="B22" s="27">
        <v>0.33333333333333331</v>
      </c>
      <c r="C22" s="27">
        <v>0.33333333333333331</v>
      </c>
      <c r="D22" s="27">
        <v>0.33333333333333331</v>
      </c>
      <c r="E22" s="27">
        <v>1</v>
      </c>
      <c r="F22"/>
      <c r="H22" s="10" t="s">
        <v>10</v>
      </c>
      <c r="I22" s="1">
        <v>42</v>
      </c>
      <c r="J22" t="b">
        <f t="shared" si="0"/>
        <v>0</v>
      </c>
    </row>
    <row r="23" spans="1:10" ht="28.5" customHeight="1" x14ac:dyDescent="0.35">
      <c r="F23"/>
      <c r="H23" s="10" t="s">
        <v>10</v>
      </c>
      <c r="I23" s="1">
        <v>43</v>
      </c>
      <c r="J23" t="b">
        <f t="shared" si="0"/>
        <v>0</v>
      </c>
    </row>
    <row r="24" spans="1:10" ht="28.15" customHeight="1" x14ac:dyDescent="0.35">
      <c r="A24" s="12" t="s">
        <v>9</v>
      </c>
      <c r="B24" s="13">
        <v>0</v>
      </c>
      <c r="F24"/>
      <c r="H24" s="10" t="s">
        <v>10</v>
      </c>
      <c r="I24" s="1">
        <v>43</v>
      </c>
      <c r="J24" t="b">
        <f t="shared" si="0"/>
        <v>0</v>
      </c>
    </row>
    <row r="25" spans="1:10" x14ac:dyDescent="0.35">
      <c r="F25"/>
      <c r="H25" s="10" t="s">
        <v>10</v>
      </c>
      <c r="I25" s="1">
        <v>44</v>
      </c>
      <c r="J25" t="b">
        <f t="shared" si="0"/>
        <v>0</v>
      </c>
    </row>
    <row r="26" spans="1:10" x14ac:dyDescent="0.35">
      <c r="A26" s="12" t="s">
        <v>18</v>
      </c>
      <c r="F26"/>
      <c r="H26" s="10" t="s">
        <v>10</v>
      </c>
      <c r="I26" s="1">
        <v>45</v>
      </c>
      <c r="J26" t="b">
        <f t="shared" si="0"/>
        <v>0</v>
      </c>
    </row>
    <row r="27" spans="1:10" x14ac:dyDescent="0.35">
      <c r="A27" s="13" t="s">
        <v>11</v>
      </c>
      <c r="B27" s="14"/>
      <c r="F27"/>
      <c r="H27" s="10" t="s">
        <v>10</v>
      </c>
      <c r="I27" s="1">
        <v>48</v>
      </c>
      <c r="J27" t="b">
        <f t="shared" si="0"/>
        <v>0</v>
      </c>
    </row>
    <row r="28" spans="1:10" ht="29" x14ac:dyDescent="0.35">
      <c r="A28" s="56" t="s">
        <v>50</v>
      </c>
      <c r="B28" s="5">
        <v>4.2307692307692308</v>
      </c>
      <c r="F28"/>
      <c r="H28" s="10" t="s">
        <v>10</v>
      </c>
      <c r="I28" s="1">
        <v>51</v>
      </c>
      <c r="J28" t="b">
        <f t="shared" si="0"/>
        <v>0</v>
      </c>
    </row>
    <row r="29" spans="1:10" ht="43.5" x14ac:dyDescent="0.35">
      <c r="A29" s="56" t="s">
        <v>52</v>
      </c>
      <c r="B29" s="5">
        <v>2.1224079213514506</v>
      </c>
      <c r="F29"/>
      <c r="H29" s="10" t="s">
        <v>10</v>
      </c>
      <c r="I29" s="1">
        <v>100</v>
      </c>
      <c r="J29" t="b">
        <f t="shared" si="0"/>
        <v>0</v>
      </c>
    </row>
    <row r="30" spans="1:10" x14ac:dyDescent="0.35">
      <c r="A30" s="13" t="s">
        <v>40</v>
      </c>
      <c r="B30" s="5"/>
      <c r="F30"/>
      <c r="H30" s="10" t="s">
        <v>10</v>
      </c>
      <c r="I30" s="1">
        <v>108</v>
      </c>
      <c r="J30" t="b">
        <f t="shared" si="0"/>
        <v>0</v>
      </c>
    </row>
    <row r="31" spans="1:10" ht="29" x14ac:dyDescent="0.35">
      <c r="A31" s="56" t="s">
        <v>50</v>
      </c>
      <c r="B31" s="5">
        <v>3.6923076923076925</v>
      </c>
      <c r="F31"/>
      <c r="H31" s="10" t="s">
        <v>10</v>
      </c>
      <c r="I31" s="1">
        <v>124</v>
      </c>
      <c r="J31" t="b">
        <f t="shared" si="0"/>
        <v>0</v>
      </c>
    </row>
    <row r="32" spans="1:10" ht="43.5" x14ac:dyDescent="0.35">
      <c r="A32" s="56" t="s">
        <v>52</v>
      </c>
      <c r="B32" s="5">
        <v>2.1683031295320454</v>
      </c>
      <c r="F32"/>
      <c r="H32" s="10" t="s">
        <v>10</v>
      </c>
      <c r="I32" s="1">
        <v>205</v>
      </c>
      <c r="J32" t="b">
        <f t="shared" si="0"/>
        <v>1</v>
      </c>
    </row>
    <row r="33" spans="1:10" x14ac:dyDescent="0.35">
      <c r="A33" s="13" t="s">
        <v>10</v>
      </c>
      <c r="B33" s="5"/>
      <c r="F33"/>
      <c r="H33" s="10" t="s">
        <v>10</v>
      </c>
      <c r="I33" s="1">
        <v>339</v>
      </c>
      <c r="J33" t="b">
        <f t="shared" si="0"/>
        <v>1</v>
      </c>
    </row>
    <row r="34" spans="1:10" ht="29" x14ac:dyDescent="0.35">
      <c r="A34" s="56" t="s">
        <v>50</v>
      </c>
      <c r="B34" s="5">
        <v>48.75</v>
      </c>
      <c r="F34"/>
      <c r="H34" s="10" t="s">
        <v>40</v>
      </c>
      <c r="I34" s="1">
        <v>1</v>
      </c>
    </row>
    <row r="35" spans="1:10" ht="43.5" x14ac:dyDescent="0.35">
      <c r="A35" s="56" t="s">
        <v>52</v>
      </c>
      <c r="B35" s="5">
        <v>67.467076797597386</v>
      </c>
      <c r="F35"/>
      <c r="H35" s="10" t="s">
        <v>40</v>
      </c>
      <c r="I35" s="1">
        <v>1</v>
      </c>
    </row>
    <row r="36" spans="1:10" ht="43.5" x14ac:dyDescent="0.35">
      <c r="A36" s="56" t="s">
        <v>51</v>
      </c>
      <c r="B36" s="5">
        <v>21.023809523809526</v>
      </c>
      <c r="F36"/>
      <c r="H36" s="10" t="s">
        <v>40</v>
      </c>
      <c r="I36" s="1">
        <v>1</v>
      </c>
    </row>
    <row r="37" spans="1:10" ht="58" x14ac:dyDescent="0.35">
      <c r="A37" s="56" t="s">
        <v>53</v>
      </c>
      <c r="B37" s="5">
        <v>46.708265616258373</v>
      </c>
      <c r="F37"/>
      <c r="H37" s="10" t="s">
        <v>40</v>
      </c>
      <c r="I37" s="1">
        <v>1</v>
      </c>
    </row>
    <row r="38" spans="1:10" x14ac:dyDescent="0.35">
      <c r="F38"/>
      <c r="H38" s="10" t="s">
        <v>40</v>
      </c>
      <c r="I38" s="1">
        <v>1</v>
      </c>
    </row>
    <row r="39" spans="1:10" x14ac:dyDescent="0.35">
      <c r="F39"/>
      <c r="H39" s="10" t="s">
        <v>40</v>
      </c>
      <c r="I39" s="1">
        <v>1</v>
      </c>
    </row>
    <row r="40" spans="1:10" x14ac:dyDescent="0.35">
      <c r="F40"/>
      <c r="H40" s="10" t="s">
        <v>40</v>
      </c>
      <c r="I40" s="1">
        <v>1</v>
      </c>
    </row>
    <row r="41" spans="1:10" x14ac:dyDescent="0.35">
      <c r="F41"/>
      <c r="H41" s="10" t="s">
        <v>40</v>
      </c>
      <c r="I41" s="1">
        <v>2</v>
      </c>
    </row>
    <row r="42" spans="1:10" x14ac:dyDescent="0.35">
      <c r="F42"/>
      <c r="H42" s="10" t="s">
        <v>40</v>
      </c>
      <c r="I42" s="1">
        <v>2</v>
      </c>
    </row>
    <row r="43" spans="1:10" x14ac:dyDescent="0.35">
      <c r="F43"/>
      <c r="H43" s="10" t="s">
        <v>40</v>
      </c>
      <c r="I43" s="1">
        <v>2</v>
      </c>
    </row>
    <row r="44" spans="1:10" x14ac:dyDescent="0.35">
      <c r="F44"/>
      <c r="H44" s="10" t="s">
        <v>40</v>
      </c>
      <c r="I44" s="1">
        <v>3</v>
      </c>
    </row>
    <row r="45" spans="1:10" x14ac:dyDescent="0.35">
      <c r="F45"/>
      <c r="H45" s="10" t="s">
        <v>40</v>
      </c>
      <c r="I45" s="1">
        <v>4</v>
      </c>
    </row>
    <row r="46" spans="1:10" x14ac:dyDescent="0.35">
      <c r="F46"/>
      <c r="H46" s="10" t="s">
        <v>40</v>
      </c>
      <c r="I46" s="1">
        <v>4</v>
      </c>
    </row>
    <row r="47" spans="1:10" x14ac:dyDescent="0.35">
      <c r="F47"/>
      <c r="H47" s="10" t="s">
        <v>40</v>
      </c>
      <c r="I47" s="1">
        <v>4</v>
      </c>
    </row>
    <row r="48" spans="1:10" x14ac:dyDescent="0.35">
      <c r="F48"/>
      <c r="H48" s="10" t="s">
        <v>40</v>
      </c>
      <c r="I48" s="1">
        <v>4</v>
      </c>
    </row>
    <row r="49" spans="1:9" x14ac:dyDescent="0.35">
      <c r="F49"/>
      <c r="H49" s="10" t="s">
        <v>40</v>
      </c>
      <c r="I49" s="1">
        <v>4</v>
      </c>
    </row>
    <row r="50" spans="1:9" x14ac:dyDescent="0.35">
      <c r="F50"/>
      <c r="H50" s="10" t="s">
        <v>40</v>
      </c>
      <c r="I50" s="1">
        <v>5</v>
      </c>
    </row>
    <row r="51" spans="1:9" x14ac:dyDescent="0.35">
      <c r="F51"/>
      <c r="H51" s="10" t="s">
        <v>40</v>
      </c>
      <c r="I51" s="1">
        <v>5</v>
      </c>
    </row>
    <row r="52" spans="1:9" x14ac:dyDescent="0.35">
      <c r="F52"/>
      <c r="H52" s="10" t="s">
        <v>40</v>
      </c>
      <c r="I52" s="1">
        <v>6</v>
      </c>
    </row>
    <row r="53" spans="1:9" x14ac:dyDescent="0.35">
      <c r="H53" s="10" t="s">
        <v>40</v>
      </c>
      <c r="I53" s="1">
        <v>6</v>
      </c>
    </row>
    <row r="54" spans="1:9" x14ac:dyDescent="0.35">
      <c r="H54" s="10" t="s">
        <v>40</v>
      </c>
      <c r="I54" s="1">
        <v>6</v>
      </c>
    </row>
    <row r="55" spans="1:9" x14ac:dyDescent="0.35">
      <c r="H55" s="10" t="s">
        <v>40</v>
      </c>
      <c r="I55" s="1">
        <v>6</v>
      </c>
    </row>
    <row r="56" spans="1:9" x14ac:dyDescent="0.35">
      <c r="H56" s="10" t="s">
        <v>40</v>
      </c>
      <c r="I56" s="1">
        <v>6</v>
      </c>
    </row>
    <row r="57" spans="1:9" x14ac:dyDescent="0.35">
      <c r="H57" s="10" t="s">
        <v>40</v>
      </c>
      <c r="I57" s="1">
        <v>6</v>
      </c>
    </row>
    <row r="58" spans="1:9" x14ac:dyDescent="0.35">
      <c r="A58" s="2" t="s">
        <v>54</v>
      </c>
      <c r="H58" s="10" t="s">
        <v>40</v>
      </c>
      <c r="I58" s="1">
        <v>7</v>
      </c>
    </row>
    <row r="59" spans="1:9" x14ac:dyDescent="0.35">
      <c r="H59" s="10" t="s">
        <v>40</v>
      </c>
      <c r="I59" s="1">
        <v>7</v>
      </c>
    </row>
    <row r="60" spans="1:9" x14ac:dyDescent="0.35">
      <c r="H60" s="10" t="s">
        <v>11</v>
      </c>
      <c r="I60" s="1">
        <v>1</v>
      </c>
    </row>
    <row r="61" spans="1:9" x14ac:dyDescent="0.35">
      <c r="H61" s="10" t="s">
        <v>11</v>
      </c>
      <c r="I61" s="1">
        <v>1</v>
      </c>
    </row>
    <row r="62" spans="1:9" x14ac:dyDescent="0.35">
      <c r="H62" s="10" t="s">
        <v>11</v>
      </c>
      <c r="I62" s="1">
        <v>1</v>
      </c>
    </row>
    <row r="63" spans="1:9" x14ac:dyDescent="0.35">
      <c r="H63" s="10" t="s">
        <v>11</v>
      </c>
      <c r="I63" s="1">
        <v>2</v>
      </c>
    </row>
    <row r="64" spans="1:9" x14ac:dyDescent="0.35">
      <c r="H64" s="10" t="s">
        <v>11</v>
      </c>
      <c r="I64" s="1">
        <v>2</v>
      </c>
    </row>
    <row r="65" spans="8:9" x14ac:dyDescent="0.35">
      <c r="H65" s="10" t="s">
        <v>11</v>
      </c>
      <c r="I65" s="1">
        <v>3</v>
      </c>
    </row>
    <row r="66" spans="8:9" x14ac:dyDescent="0.35">
      <c r="H66" s="10" t="s">
        <v>11</v>
      </c>
      <c r="I66" s="1">
        <v>3</v>
      </c>
    </row>
    <row r="67" spans="8:9" x14ac:dyDescent="0.35">
      <c r="H67" s="10" t="s">
        <v>11</v>
      </c>
      <c r="I67" s="1">
        <v>3</v>
      </c>
    </row>
    <row r="68" spans="8:9" x14ac:dyDescent="0.35">
      <c r="H68" s="10" t="s">
        <v>11</v>
      </c>
      <c r="I68" s="1">
        <v>3</v>
      </c>
    </row>
    <row r="69" spans="8:9" x14ac:dyDescent="0.35">
      <c r="H69" s="10" t="s">
        <v>11</v>
      </c>
      <c r="I69" s="1">
        <v>3</v>
      </c>
    </row>
    <row r="70" spans="8:9" x14ac:dyDescent="0.35">
      <c r="H70" s="10" t="s">
        <v>11</v>
      </c>
      <c r="I70" s="1">
        <v>3</v>
      </c>
    </row>
    <row r="71" spans="8:9" x14ac:dyDescent="0.35">
      <c r="H71" s="10" t="s">
        <v>11</v>
      </c>
      <c r="I71" s="1">
        <v>4</v>
      </c>
    </row>
    <row r="72" spans="8:9" x14ac:dyDescent="0.35">
      <c r="H72" s="10" t="s">
        <v>11</v>
      </c>
      <c r="I72" s="1">
        <v>4</v>
      </c>
    </row>
    <row r="73" spans="8:9" x14ac:dyDescent="0.35">
      <c r="H73" s="10" t="s">
        <v>11</v>
      </c>
      <c r="I73" s="1">
        <v>4</v>
      </c>
    </row>
    <row r="74" spans="8:9" x14ac:dyDescent="0.35">
      <c r="H74" s="10" t="s">
        <v>11</v>
      </c>
      <c r="I74" s="1">
        <v>5</v>
      </c>
    </row>
    <row r="75" spans="8:9" x14ac:dyDescent="0.35">
      <c r="H75" s="10" t="s">
        <v>11</v>
      </c>
      <c r="I75" s="1">
        <v>5</v>
      </c>
    </row>
    <row r="76" spans="8:9" x14ac:dyDescent="0.35">
      <c r="H76" s="10" t="s">
        <v>11</v>
      </c>
      <c r="I76" s="1">
        <v>5</v>
      </c>
    </row>
    <row r="77" spans="8:9" x14ac:dyDescent="0.35">
      <c r="H77" s="10" t="s">
        <v>11</v>
      </c>
      <c r="I77" s="1">
        <v>5</v>
      </c>
    </row>
    <row r="78" spans="8:9" x14ac:dyDescent="0.35">
      <c r="H78" s="10" t="s">
        <v>11</v>
      </c>
      <c r="I78" s="1">
        <v>5</v>
      </c>
    </row>
    <row r="79" spans="8:9" x14ac:dyDescent="0.35">
      <c r="H79" s="10" t="s">
        <v>11</v>
      </c>
      <c r="I79" s="1">
        <v>5</v>
      </c>
    </row>
    <row r="80" spans="8:9" x14ac:dyDescent="0.35">
      <c r="H80" s="10" t="s">
        <v>11</v>
      </c>
      <c r="I80" s="1">
        <v>6</v>
      </c>
    </row>
    <row r="81" spans="8:9" x14ac:dyDescent="0.35">
      <c r="H81" s="10" t="s">
        <v>11</v>
      </c>
      <c r="I81" s="1">
        <v>6</v>
      </c>
    </row>
    <row r="82" spans="8:9" x14ac:dyDescent="0.35">
      <c r="H82" s="10" t="s">
        <v>11</v>
      </c>
      <c r="I82" s="1">
        <v>7</v>
      </c>
    </row>
    <row r="83" spans="8:9" x14ac:dyDescent="0.35">
      <c r="H83" s="10" t="s">
        <v>11</v>
      </c>
      <c r="I83" s="1">
        <v>7</v>
      </c>
    </row>
    <row r="84" spans="8:9" x14ac:dyDescent="0.35">
      <c r="H84" s="10" t="s">
        <v>11</v>
      </c>
      <c r="I84" s="1">
        <v>8</v>
      </c>
    </row>
    <row r="85" spans="8:9" x14ac:dyDescent="0.35">
      <c r="H85" s="10" t="s">
        <v>11</v>
      </c>
      <c r="I85" s="1">
        <v>9</v>
      </c>
    </row>
  </sheetData>
  <sortState ref="I2:K157">
    <sortCondition ref="K2:K157"/>
  </sortState>
  <pageMargins left="0.7" right="0.7" top="0.78740157499999996" bottom="0.78740157499999996" header="0.3" footer="0.3"/>
  <pageSetup paperSize="9" orientation="portrait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showGridLines="0" zoomScale="110" zoomScaleNormal="110" workbookViewId="0">
      <selection activeCell="E2" sqref="E2"/>
    </sheetView>
  </sheetViews>
  <sheetFormatPr baseColWidth="10" defaultRowHeight="14.5" x14ac:dyDescent="0.35"/>
  <cols>
    <col min="3" max="3" width="16" customWidth="1"/>
    <col min="4" max="4" width="14.08984375" customWidth="1"/>
    <col min="5" max="5" width="16.453125" customWidth="1"/>
    <col min="7" max="7" width="10.36328125" customWidth="1"/>
    <col min="8" max="8" width="10.6328125" customWidth="1"/>
    <col min="9" max="9" width="13.54296875" customWidth="1"/>
  </cols>
  <sheetData>
    <row r="1" spans="1:10" x14ac:dyDescent="0.35">
      <c r="A1" s="11" t="s">
        <v>5</v>
      </c>
      <c r="B1" s="11" t="s">
        <v>6</v>
      </c>
      <c r="C1" s="11" t="s">
        <v>9</v>
      </c>
      <c r="D1" s="11" t="s">
        <v>7</v>
      </c>
      <c r="E1" s="3" t="s">
        <v>77</v>
      </c>
    </row>
    <row r="2" spans="1:10" x14ac:dyDescent="0.35">
      <c r="A2" s="1">
        <v>4608</v>
      </c>
      <c r="B2" s="1">
        <v>4500</v>
      </c>
      <c r="C2" s="1">
        <v>0</v>
      </c>
      <c r="D2" s="10" t="s">
        <v>10</v>
      </c>
      <c r="E2">
        <f>(A2-B2)^2</f>
        <v>11664</v>
      </c>
      <c r="G2" s="12" t="s">
        <v>9</v>
      </c>
      <c r="H2" t="s">
        <v>80</v>
      </c>
    </row>
    <row r="3" spans="1:10" x14ac:dyDescent="0.35">
      <c r="A3" s="1">
        <v>5065</v>
      </c>
      <c r="B3" s="1">
        <v>5048</v>
      </c>
      <c r="C3" s="1">
        <v>0</v>
      </c>
      <c r="D3" s="10" t="s">
        <v>10</v>
      </c>
      <c r="E3">
        <f t="shared" ref="E3:E66" si="0">(A3-B3)^2</f>
        <v>289</v>
      </c>
    </row>
    <row r="4" spans="1:10" ht="43.5" x14ac:dyDescent="0.35">
      <c r="A4" s="1">
        <v>4671</v>
      </c>
      <c r="B4" s="1">
        <v>4671</v>
      </c>
      <c r="C4" s="1">
        <v>1</v>
      </c>
      <c r="D4" s="10" t="s">
        <v>10</v>
      </c>
      <c r="E4">
        <f t="shared" si="0"/>
        <v>0</v>
      </c>
      <c r="G4" s="55" t="s">
        <v>128</v>
      </c>
      <c r="H4" s="57" t="s">
        <v>81</v>
      </c>
      <c r="I4" s="57" t="s">
        <v>79</v>
      </c>
      <c r="J4" s="59" t="s">
        <v>78</v>
      </c>
    </row>
    <row r="5" spans="1:10" x14ac:dyDescent="0.35">
      <c r="A5" s="1">
        <v>5077</v>
      </c>
      <c r="B5" s="1">
        <v>5038</v>
      </c>
      <c r="C5" s="1">
        <v>0</v>
      </c>
      <c r="D5" s="10" t="s">
        <v>10</v>
      </c>
      <c r="E5">
        <f t="shared" si="0"/>
        <v>1521</v>
      </c>
      <c r="G5" s="13" t="s">
        <v>11</v>
      </c>
      <c r="H5" s="4">
        <v>8577.5185185185182</v>
      </c>
      <c r="I5" s="4">
        <v>21.407407407407408</v>
      </c>
      <c r="J5" s="58">
        <f>SQRT(I5)/ABS(H5)</f>
        <v>5.3941171314306603E-4</v>
      </c>
    </row>
    <row r="6" spans="1:10" x14ac:dyDescent="0.35">
      <c r="A6" s="1">
        <v>4646</v>
      </c>
      <c r="B6" s="1">
        <v>4646</v>
      </c>
      <c r="C6" s="1">
        <v>1</v>
      </c>
      <c r="D6" s="10" t="s">
        <v>10</v>
      </c>
      <c r="E6">
        <f t="shared" si="0"/>
        <v>0</v>
      </c>
      <c r="G6" s="13" t="s">
        <v>40</v>
      </c>
      <c r="H6" s="4">
        <v>6877.3846153846152</v>
      </c>
      <c r="I6" s="4">
        <v>18.153846153846153</v>
      </c>
      <c r="J6" s="58">
        <f t="shared" ref="J6:J7" si="1">SQRT(I6)/ABS(H6)</f>
        <v>6.1952810433868997E-4</v>
      </c>
    </row>
    <row r="7" spans="1:10" x14ac:dyDescent="0.35">
      <c r="A7" s="1">
        <v>5047</v>
      </c>
      <c r="B7" s="1">
        <v>5004</v>
      </c>
      <c r="C7" s="1">
        <v>0</v>
      </c>
      <c r="D7" s="10" t="s">
        <v>10</v>
      </c>
      <c r="E7">
        <f t="shared" si="0"/>
        <v>1849</v>
      </c>
      <c r="G7" s="13" t="s">
        <v>10</v>
      </c>
      <c r="H7" s="4">
        <v>4922.393939393939</v>
      </c>
      <c r="I7" s="4">
        <v>6580.484848484848</v>
      </c>
      <c r="J7" s="58">
        <f t="shared" si="1"/>
        <v>1.6479824385072065E-2</v>
      </c>
    </row>
    <row r="8" spans="1:10" x14ac:dyDescent="0.35">
      <c r="A8" s="1">
        <v>4624</v>
      </c>
      <c r="B8" s="1">
        <v>4500</v>
      </c>
      <c r="C8" s="1">
        <v>0</v>
      </c>
      <c r="D8" s="10" t="s">
        <v>10</v>
      </c>
      <c r="E8">
        <f t="shared" si="0"/>
        <v>15376</v>
      </c>
      <c r="G8" s="13" t="s">
        <v>48</v>
      </c>
      <c r="H8" s="5"/>
      <c r="I8" s="5"/>
    </row>
    <row r="9" spans="1:10" ht="29" x14ac:dyDescent="0.35">
      <c r="A9" s="1">
        <v>5052</v>
      </c>
      <c r="B9" s="1">
        <v>5039</v>
      </c>
      <c r="C9" s="1">
        <v>0</v>
      </c>
      <c r="D9" s="10" t="s">
        <v>10</v>
      </c>
      <c r="E9">
        <f t="shared" si="0"/>
        <v>169</v>
      </c>
      <c r="G9" s="51" t="s">
        <v>127</v>
      </c>
      <c r="H9" s="5">
        <v>6660.9767441860467</v>
      </c>
      <c r="I9" s="5">
        <v>2537.2790697674418</v>
      </c>
    </row>
    <row r="10" spans="1:10" x14ac:dyDescent="0.35">
      <c r="A10" s="1">
        <v>4677</v>
      </c>
      <c r="B10" s="1">
        <v>4677</v>
      </c>
      <c r="C10" s="1">
        <v>1</v>
      </c>
      <c r="D10" s="10" t="s">
        <v>10</v>
      </c>
      <c r="E10">
        <f t="shared" si="0"/>
        <v>0</v>
      </c>
    </row>
    <row r="11" spans="1:10" x14ac:dyDescent="0.35">
      <c r="A11" s="1">
        <v>5056</v>
      </c>
      <c r="B11" s="1">
        <v>5008</v>
      </c>
      <c r="C11" s="1">
        <v>0</v>
      </c>
      <c r="D11" s="10" t="s">
        <v>10</v>
      </c>
      <c r="E11">
        <f t="shared" si="0"/>
        <v>2304</v>
      </c>
    </row>
    <row r="12" spans="1:10" x14ac:dyDescent="0.35">
      <c r="A12" s="1">
        <v>4682</v>
      </c>
      <c r="B12" s="1">
        <v>4682</v>
      </c>
      <c r="C12" s="1">
        <v>1</v>
      </c>
      <c r="D12" s="10" t="s">
        <v>10</v>
      </c>
      <c r="E12">
        <f t="shared" si="0"/>
        <v>0</v>
      </c>
    </row>
    <row r="13" spans="1:10" x14ac:dyDescent="0.35">
      <c r="A13" s="1">
        <v>5087</v>
      </c>
      <c r="B13" s="1">
        <v>5045</v>
      </c>
      <c r="C13" s="1">
        <v>0</v>
      </c>
      <c r="D13" s="10" t="s">
        <v>10</v>
      </c>
      <c r="E13">
        <f t="shared" si="0"/>
        <v>1764</v>
      </c>
    </row>
    <row r="14" spans="1:10" x14ac:dyDescent="0.35">
      <c r="A14" s="1">
        <v>4630</v>
      </c>
      <c r="B14" s="1">
        <v>4530</v>
      </c>
      <c r="C14" s="1">
        <v>0</v>
      </c>
      <c r="D14" s="10" t="s">
        <v>10</v>
      </c>
      <c r="E14">
        <f t="shared" si="0"/>
        <v>10000</v>
      </c>
    </row>
    <row r="15" spans="1:10" x14ac:dyDescent="0.35">
      <c r="A15" s="1">
        <v>5030</v>
      </c>
      <c r="B15" s="1">
        <v>5009</v>
      </c>
      <c r="C15" s="1">
        <v>0</v>
      </c>
      <c r="D15" s="10" t="s">
        <v>10</v>
      </c>
      <c r="E15">
        <f t="shared" si="0"/>
        <v>441</v>
      </c>
    </row>
    <row r="16" spans="1:10" x14ac:dyDescent="0.35">
      <c r="A16" s="1">
        <v>4613</v>
      </c>
      <c r="B16" s="1">
        <v>4613</v>
      </c>
      <c r="C16" s="1">
        <v>1</v>
      </c>
      <c r="D16" s="10" t="s">
        <v>10</v>
      </c>
      <c r="E16">
        <f t="shared" si="0"/>
        <v>0</v>
      </c>
    </row>
    <row r="17" spans="1:5" x14ac:dyDescent="0.35">
      <c r="A17" s="1">
        <v>5070</v>
      </c>
      <c r="B17" s="1">
        <v>5051</v>
      </c>
      <c r="C17" s="1">
        <v>0</v>
      </c>
      <c r="D17" s="10" t="s">
        <v>10</v>
      </c>
      <c r="E17">
        <f t="shared" si="0"/>
        <v>361</v>
      </c>
    </row>
    <row r="18" spans="1:5" x14ac:dyDescent="0.35">
      <c r="A18" s="1">
        <v>4655</v>
      </c>
      <c r="B18" s="1">
        <v>4655</v>
      </c>
      <c r="C18" s="1">
        <v>1</v>
      </c>
      <c r="D18" s="10" t="s">
        <v>10</v>
      </c>
      <c r="E18">
        <f t="shared" si="0"/>
        <v>0</v>
      </c>
    </row>
    <row r="19" spans="1:5" x14ac:dyDescent="0.35">
      <c r="A19" s="1">
        <v>5129</v>
      </c>
      <c r="B19" s="1">
        <v>5103</v>
      </c>
      <c r="C19" s="1">
        <v>0</v>
      </c>
      <c r="D19" s="10" t="s">
        <v>10</v>
      </c>
      <c r="E19">
        <f t="shared" si="0"/>
        <v>676</v>
      </c>
    </row>
    <row r="20" spans="1:5" x14ac:dyDescent="0.35">
      <c r="A20" s="1">
        <v>4667</v>
      </c>
      <c r="B20" s="1">
        <v>4657</v>
      </c>
      <c r="C20" s="1">
        <v>0</v>
      </c>
      <c r="D20" s="10" t="s">
        <v>10</v>
      </c>
      <c r="E20">
        <f t="shared" si="0"/>
        <v>100</v>
      </c>
    </row>
    <row r="21" spans="1:5" x14ac:dyDescent="0.35">
      <c r="A21" s="1">
        <v>5048</v>
      </c>
      <c r="B21" s="1">
        <v>5014</v>
      </c>
      <c r="C21" s="1">
        <v>0</v>
      </c>
      <c r="D21" s="10" t="s">
        <v>10</v>
      </c>
      <c r="E21">
        <f t="shared" si="0"/>
        <v>1156</v>
      </c>
    </row>
    <row r="22" spans="1:5" x14ac:dyDescent="0.35">
      <c r="A22" s="1">
        <v>4598</v>
      </c>
      <c r="B22" s="1">
        <v>4598</v>
      </c>
      <c r="C22" s="1">
        <v>1</v>
      </c>
      <c r="D22" s="10" t="s">
        <v>10</v>
      </c>
      <c r="E22">
        <f t="shared" si="0"/>
        <v>0</v>
      </c>
    </row>
    <row r="23" spans="1:5" x14ac:dyDescent="0.35">
      <c r="A23" s="1">
        <v>4991</v>
      </c>
      <c r="B23" s="1">
        <v>4977</v>
      </c>
      <c r="C23" s="1">
        <v>0</v>
      </c>
      <c r="D23" s="10" t="s">
        <v>10</v>
      </c>
      <c r="E23">
        <f t="shared" si="0"/>
        <v>196</v>
      </c>
    </row>
    <row r="24" spans="1:5" x14ac:dyDescent="0.35">
      <c r="A24" s="1">
        <v>4673</v>
      </c>
      <c r="B24" s="1">
        <v>4673</v>
      </c>
      <c r="C24" s="1">
        <v>1</v>
      </c>
      <c r="D24" s="10" t="s">
        <v>10</v>
      </c>
      <c r="E24">
        <f t="shared" si="0"/>
        <v>0</v>
      </c>
    </row>
    <row r="25" spans="1:5" x14ac:dyDescent="0.35">
      <c r="A25" s="1">
        <v>5042</v>
      </c>
      <c r="B25" s="1">
        <v>5007</v>
      </c>
      <c r="C25" s="1">
        <v>0</v>
      </c>
      <c r="D25" s="10" t="s">
        <v>10</v>
      </c>
      <c r="E25">
        <f t="shared" si="0"/>
        <v>1225</v>
      </c>
    </row>
    <row r="26" spans="1:5" x14ac:dyDescent="0.35">
      <c r="A26" s="1">
        <v>4671</v>
      </c>
      <c r="B26" s="1">
        <v>4671</v>
      </c>
      <c r="C26" s="1">
        <v>1</v>
      </c>
      <c r="D26" s="10" t="s">
        <v>10</v>
      </c>
      <c r="E26">
        <f t="shared" si="0"/>
        <v>0</v>
      </c>
    </row>
    <row r="27" spans="1:5" x14ac:dyDescent="0.35">
      <c r="A27" s="1">
        <v>5080</v>
      </c>
      <c r="B27" s="1">
        <v>5068</v>
      </c>
      <c r="C27" s="1">
        <v>0</v>
      </c>
      <c r="D27" s="10" t="s">
        <v>10</v>
      </c>
      <c r="E27">
        <f t="shared" si="0"/>
        <v>144</v>
      </c>
    </row>
    <row r="28" spans="1:5" x14ac:dyDescent="0.35">
      <c r="A28" s="1">
        <v>4637</v>
      </c>
      <c r="B28" s="1">
        <v>4637</v>
      </c>
      <c r="C28" s="1">
        <v>1</v>
      </c>
      <c r="D28" s="10" t="s">
        <v>10</v>
      </c>
      <c r="E28">
        <f t="shared" si="0"/>
        <v>0</v>
      </c>
    </row>
    <row r="29" spans="1:5" x14ac:dyDescent="0.35">
      <c r="A29" s="1">
        <v>5037</v>
      </c>
      <c r="B29" s="1">
        <v>5029</v>
      </c>
      <c r="C29" s="1">
        <v>0</v>
      </c>
      <c r="D29" s="10" t="s">
        <v>10</v>
      </c>
      <c r="E29">
        <f t="shared" si="0"/>
        <v>64</v>
      </c>
    </row>
    <row r="30" spans="1:5" x14ac:dyDescent="0.35">
      <c r="A30" s="1">
        <v>4677</v>
      </c>
      <c r="B30" s="1">
        <v>4677</v>
      </c>
      <c r="C30" s="1">
        <v>1</v>
      </c>
      <c r="D30" s="10" t="s">
        <v>10</v>
      </c>
      <c r="E30">
        <f t="shared" si="0"/>
        <v>0</v>
      </c>
    </row>
    <row r="31" spans="1:5" x14ac:dyDescent="0.35">
      <c r="A31" s="1">
        <v>5107</v>
      </c>
      <c r="B31" s="1">
        <v>5056</v>
      </c>
      <c r="C31" s="1">
        <v>0</v>
      </c>
      <c r="D31" s="10" t="s">
        <v>10</v>
      </c>
      <c r="E31">
        <f t="shared" si="0"/>
        <v>2601</v>
      </c>
    </row>
    <row r="32" spans="1:5" x14ac:dyDescent="0.35">
      <c r="A32" s="1">
        <v>4632</v>
      </c>
      <c r="B32" s="1">
        <v>4632</v>
      </c>
      <c r="C32" s="1">
        <v>1</v>
      </c>
      <c r="D32" s="10" t="s">
        <v>10</v>
      </c>
      <c r="E32">
        <f t="shared" si="0"/>
        <v>0</v>
      </c>
    </row>
    <row r="33" spans="1:5" x14ac:dyDescent="0.35">
      <c r="A33" s="1">
        <v>5029</v>
      </c>
      <c r="B33" s="1">
        <v>5025</v>
      </c>
      <c r="C33" s="1">
        <v>0</v>
      </c>
      <c r="D33" s="10" t="s">
        <v>10</v>
      </c>
      <c r="E33">
        <f t="shared" si="0"/>
        <v>16</v>
      </c>
    </row>
    <row r="34" spans="1:5" x14ac:dyDescent="0.35">
      <c r="A34" s="1">
        <v>4648</v>
      </c>
      <c r="B34" s="1">
        <v>4648</v>
      </c>
      <c r="C34" s="1">
        <v>1</v>
      </c>
      <c r="D34" s="10" t="s">
        <v>10</v>
      </c>
      <c r="E34">
        <f t="shared" si="0"/>
        <v>0</v>
      </c>
    </row>
    <row r="35" spans="1:5" x14ac:dyDescent="0.35">
      <c r="A35" s="1">
        <v>5020</v>
      </c>
      <c r="B35" s="1">
        <v>5013</v>
      </c>
      <c r="C35" s="1">
        <v>0</v>
      </c>
      <c r="D35" s="10" t="s">
        <v>10</v>
      </c>
      <c r="E35">
        <f t="shared" si="0"/>
        <v>49</v>
      </c>
    </row>
    <row r="36" spans="1:5" x14ac:dyDescent="0.35">
      <c r="A36" s="1">
        <v>4681</v>
      </c>
      <c r="B36" s="1">
        <v>4681</v>
      </c>
      <c r="C36" s="1">
        <v>1</v>
      </c>
      <c r="D36" s="10" t="s">
        <v>10</v>
      </c>
      <c r="E36">
        <f t="shared" si="0"/>
        <v>0</v>
      </c>
    </row>
    <row r="37" spans="1:5" x14ac:dyDescent="0.35">
      <c r="A37" s="1">
        <v>5103</v>
      </c>
      <c r="B37" s="1">
        <v>5070</v>
      </c>
      <c r="C37" s="1">
        <v>0</v>
      </c>
      <c r="D37" s="10" t="s">
        <v>10</v>
      </c>
      <c r="E37">
        <f t="shared" si="0"/>
        <v>1089</v>
      </c>
    </row>
    <row r="38" spans="1:5" x14ac:dyDescent="0.35">
      <c r="A38" s="1">
        <v>4693</v>
      </c>
      <c r="B38" s="1">
        <v>4693</v>
      </c>
      <c r="C38" s="1">
        <v>1</v>
      </c>
      <c r="D38" s="10" t="s">
        <v>10</v>
      </c>
      <c r="E38">
        <f t="shared" si="0"/>
        <v>0</v>
      </c>
    </row>
    <row r="39" spans="1:5" x14ac:dyDescent="0.35">
      <c r="A39" s="1">
        <v>5048</v>
      </c>
      <c r="B39" s="1">
        <v>5003</v>
      </c>
      <c r="C39" s="1">
        <v>0</v>
      </c>
      <c r="D39" s="10" t="s">
        <v>10</v>
      </c>
      <c r="E39">
        <f t="shared" si="0"/>
        <v>2025</v>
      </c>
    </row>
    <row r="40" spans="1:5" x14ac:dyDescent="0.35">
      <c r="A40" s="1">
        <v>4648</v>
      </c>
      <c r="B40" s="1">
        <v>4443</v>
      </c>
      <c r="C40" s="1">
        <v>0</v>
      </c>
      <c r="D40" s="10" t="s">
        <v>10</v>
      </c>
      <c r="E40">
        <f t="shared" si="0"/>
        <v>42025</v>
      </c>
    </row>
    <row r="41" spans="1:5" x14ac:dyDescent="0.35">
      <c r="A41" s="1">
        <v>5063</v>
      </c>
      <c r="B41" s="1">
        <v>5052</v>
      </c>
      <c r="C41" s="1">
        <v>0</v>
      </c>
      <c r="D41" s="10" t="s">
        <v>10</v>
      </c>
      <c r="E41">
        <f t="shared" si="0"/>
        <v>121</v>
      </c>
    </row>
    <row r="42" spans="1:5" x14ac:dyDescent="0.35">
      <c r="A42" s="1">
        <v>4660</v>
      </c>
      <c r="B42" s="1">
        <v>4660</v>
      </c>
      <c r="C42" s="1">
        <v>1</v>
      </c>
      <c r="D42" s="10" t="s">
        <v>10</v>
      </c>
      <c r="E42">
        <f t="shared" si="0"/>
        <v>0</v>
      </c>
    </row>
    <row r="43" spans="1:5" x14ac:dyDescent="0.35">
      <c r="A43" s="1">
        <v>5045</v>
      </c>
      <c r="B43" s="1">
        <v>5033</v>
      </c>
      <c r="C43" s="1">
        <v>0</v>
      </c>
      <c r="D43" s="10" t="s">
        <v>10</v>
      </c>
      <c r="E43">
        <f t="shared" si="0"/>
        <v>144</v>
      </c>
    </row>
    <row r="44" spans="1:5" x14ac:dyDescent="0.35">
      <c r="A44" s="1">
        <v>4644</v>
      </c>
      <c r="B44" s="1">
        <v>4644</v>
      </c>
      <c r="C44" s="1">
        <v>2</v>
      </c>
      <c r="D44" s="10" t="s">
        <v>10</v>
      </c>
      <c r="E44">
        <f t="shared" si="0"/>
        <v>0</v>
      </c>
    </row>
    <row r="45" spans="1:5" x14ac:dyDescent="0.35">
      <c r="A45" s="1">
        <v>5077</v>
      </c>
      <c r="B45" s="1">
        <v>5069</v>
      </c>
      <c r="C45" s="1">
        <v>0</v>
      </c>
      <c r="D45" s="10" t="s">
        <v>10</v>
      </c>
      <c r="E45">
        <f t="shared" si="0"/>
        <v>64</v>
      </c>
    </row>
    <row r="46" spans="1:5" x14ac:dyDescent="0.35">
      <c r="A46" s="1">
        <v>4698</v>
      </c>
      <c r="B46" s="1">
        <v>4698</v>
      </c>
      <c r="C46" s="1">
        <v>1</v>
      </c>
      <c r="D46" s="10" t="s">
        <v>10</v>
      </c>
      <c r="E46">
        <f t="shared" si="0"/>
        <v>0</v>
      </c>
    </row>
    <row r="47" spans="1:5" x14ac:dyDescent="0.35">
      <c r="A47" s="1">
        <v>5070</v>
      </c>
      <c r="B47" s="1">
        <v>5046</v>
      </c>
      <c r="C47" s="1">
        <v>0</v>
      </c>
      <c r="D47" s="10" t="s">
        <v>10</v>
      </c>
      <c r="E47">
        <f t="shared" si="0"/>
        <v>576</v>
      </c>
    </row>
    <row r="48" spans="1:5" x14ac:dyDescent="0.35">
      <c r="A48" s="1">
        <v>4595</v>
      </c>
      <c r="B48" s="1">
        <v>4256</v>
      </c>
      <c r="C48" s="1">
        <v>0</v>
      </c>
      <c r="D48" s="10" t="s">
        <v>10</v>
      </c>
      <c r="E48">
        <f t="shared" si="0"/>
        <v>114921</v>
      </c>
    </row>
    <row r="49" spans="1:5" x14ac:dyDescent="0.35">
      <c r="A49" s="1">
        <v>5141</v>
      </c>
      <c r="B49" s="1">
        <v>5120</v>
      </c>
      <c r="C49" s="1">
        <v>0</v>
      </c>
      <c r="D49" s="10" t="s">
        <v>10</v>
      </c>
      <c r="E49">
        <f t="shared" si="0"/>
        <v>441</v>
      </c>
    </row>
    <row r="50" spans="1:5" x14ac:dyDescent="0.35">
      <c r="A50" s="1">
        <v>4622</v>
      </c>
      <c r="B50" s="1">
        <v>4622</v>
      </c>
      <c r="C50" s="1">
        <v>1</v>
      </c>
      <c r="D50" s="10" t="s">
        <v>10</v>
      </c>
      <c r="E50">
        <f t="shared" si="0"/>
        <v>0</v>
      </c>
    </row>
    <row r="51" spans="1:5" x14ac:dyDescent="0.35">
      <c r="A51" s="1">
        <v>4996</v>
      </c>
      <c r="B51" s="1">
        <v>4952</v>
      </c>
      <c r="C51" s="1">
        <v>0</v>
      </c>
      <c r="D51" s="10" t="s">
        <v>10</v>
      </c>
      <c r="E51">
        <f t="shared" si="0"/>
        <v>1936</v>
      </c>
    </row>
    <row r="52" spans="1:5" x14ac:dyDescent="0.35">
      <c r="A52" s="1">
        <v>4633</v>
      </c>
      <c r="B52" s="1">
        <v>4633</v>
      </c>
      <c r="C52" s="1">
        <v>1</v>
      </c>
      <c r="D52" s="10" t="s">
        <v>10</v>
      </c>
      <c r="E52">
        <f t="shared" si="0"/>
        <v>0</v>
      </c>
    </row>
    <row r="53" spans="1:5" x14ac:dyDescent="0.35">
      <c r="A53" s="1">
        <v>5073</v>
      </c>
      <c r="B53" s="1">
        <v>5030</v>
      </c>
      <c r="C53" s="1">
        <v>0</v>
      </c>
      <c r="D53" s="10" t="s">
        <v>10</v>
      </c>
      <c r="E53">
        <f t="shared" si="0"/>
        <v>1849</v>
      </c>
    </row>
    <row r="54" spans="1:5" x14ac:dyDescent="0.35">
      <c r="A54" s="1">
        <v>6539</v>
      </c>
      <c r="B54" s="1">
        <v>6539</v>
      </c>
      <c r="C54" s="1">
        <v>1</v>
      </c>
      <c r="D54" s="10" t="s">
        <v>40</v>
      </c>
      <c r="E54">
        <f t="shared" si="0"/>
        <v>0</v>
      </c>
    </row>
    <row r="55" spans="1:5" x14ac:dyDescent="0.35">
      <c r="A55" s="1">
        <v>6765</v>
      </c>
      <c r="B55" s="1">
        <v>6763</v>
      </c>
      <c r="C55" s="1">
        <v>0</v>
      </c>
      <c r="D55" s="10" t="s">
        <v>40</v>
      </c>
      <c r="E55">
        <f t="shared" si="0"/>
        <v>4</v>
      </c>
    </row>
    <row r="56" spans="1:5" x14ac:dyDescent="0.35">
      <c r="A56" s="1">
        <v>6507</v>
      </c>
      <c r="B56" s="1">
        <v>6507</v>
      </c>
      <c r="C56" s="1">
        <v>1</v>
      </c>
      <c r="D56" s="10" t="s">
        <v>40</v>
      </c>
      <c r="E56">
        <f t="shared" si="0"/>
        <v>0</v>
      </c>
    </row>
    <row r="57" spans="1:5" x14ac:dyDescent="0.35">
      <c r="A57" s="1">
        <v>6927</v>
      </c>
      <c r="B57" s="1">
        <v>6926</v>
      </c>
      <c r="C57" s="1">
        <v>0</v>
      </c>
      <c r="D57" s="10" t="s">
        <v>40</v>
      </c>
      <c r="E57">
        <f t="shared" si="0"/>
        <v>1</v>
      </c>
    </row>
    <row r="58" spans="1:5" x14ac:dyDescent="0.35">
      <c r="A58" s="1">
        <v>6543</v>
      </c>
      <c r="B58" s="1">
        <v>6543</v>
      </c>
      <c r="C58" s="1">
        <v>1</v>
      </c>
      <c r="D58" s="10" t="s">
        <v>40</v>
      </c>
      <c r="E58">
        <f t="shared" si="0"/>
        <v>0</v>
      </c>
    </row>
    <row r="59" spans="1:5" x14ac:dyDescent="0.35">
      <c r="A59" s="1">
        <v>6978</v>
      </c>
      <c r="B59" s="1">
        <v>6973</v>
      </c>
      <c r="C59" s="1">
        <v>0</v>
      </c>
      <c r="D59" s="10" t="s">
        <v>40</v>
      </c>
      <c r="E59">
        <f t="shared" si="0"/>
        <v>25</v>
      </c>
    </row>
    <row r="60" spans="1:5" x14ac:dyDescent="0.35">
      <c r="A60" s="1">
        <v>6513</v>
      </c>
      <c r="B60" s="1">
        <v>6513</v>
      </c>
      <c r="C60" s="1">
        <v>1</v>
      </c>
      <c r="D60" s="10" t="s">
        <v>40</v>
      </c>
      <c r="E60">
        <f t="shared" si="0"/>
        <v>0</v>
      </c>
    </row>
    <row r="61" spans="1:5" x14ac:dyDescent="0.35">
      <c r="A61" s="1">
        <v>6939</v>
      </c>
      <c r="B61" s="1">
        <v>6938</v>
      </c>
      <c r="C61" s="1">
        <v>0</v>
      </c>
      <c r="D61" s="10" t="s">
        <v>40</v>
      </c>
      <c r="E61">
        <f t="shared" si="0"/>
        <v>1</v>
      </c>
    </row>
    <row r="62" spans="1:5" x14ac:dyDescent="0.35">
      <c r="A62" s="1">
        <v>6605</v>
      </c>
      <c r="B62" s="1">
        <v>6605</v>
      </c>
      <c r="C62" s="1">
        <v>1</v>
      </c>
      <c r="D62" s="10" t="s">
        <v>40</v>
      </c>
      <c r="E62">
        <f t="shared" si="0"/>
        <v>0</v>
      </c>
    </row>
    <row r="63" spans="1:5" x14ac:dyDescent="0.35">
      <c r="A63" s="1">
        <v>6871</v>
      </c>
      <c r="B63" s="1">
        <v>6867</v>
      </c>
      <c r="C63" s="1">
        <v>0</v>
      </c>
      <c r="D63" s="10" t="s">
        <v>40</v>
      </c>
      <c r="E63">
        <f t="shared" si="0"/>
        <v>16</v>
      </c>
    </row>
    <row r="64" spans="1:5" x14ac:dyDescent="0.35">
      <c r="A64" s="1">
        <v>6493</v>
      </c>
      <c r="B64" s="1">
        <v>6493</v>
      </c>
      <c r="C64" s="1">
        <v>1</v>
      </c>
      <c r="D64" s="10" t="s">
        <v>40</v>
      </c>
      <c r="E64">
        <f t="shared" si="0"/>
        <v>0</v>
      </c>
    </row>
    <row r="65" spans="1:5" x14ac:dyDescent="0.35">
      <c r="A65" s="1">
        <v>6832</v>
      </c>
      <c r="B65" s="1">
        <v>6831</v>
      </c>
      <c r="C65" s="1">
        <v>0</v>
      </c>
      <c r="D65" s="10" t="s">
        <v>40</v>
      </c>
      <c r="E65">
        <f t="shared" si="0"/>
        <v>1</v>
      </c>
    </row>
    <row r="66" spans="1:5" x14ac:dyDescent="0.35">
      <c r="A66" s="1">
        <v>6485</v>
      </c>
      <c r="B66" s="1">
        <v>6485</v>
      </c>
      <c r="C66" s="1">
        <v>1</v>
      </c>
      <c r="D66" s="10" t="s">
        <v>40</v>
      </c>
      <c r="E66">
        <f t="shared" si="0"/>
        <v>0</v>
      </c>
    </row>
    <row r="67" spans="1:5" x14ac:dyDescent="0.35">
      <c r="A67" s="1">
        <v>6935</v>
      </c>
      <c r="B67" s="1">
        <v>6931</v>
      </c>
      <c r="C67" s="1">
        <v>0</v>
      </c>
      <c r="D67" s="10" t="s">
        <v>40</v>
      </c>
      <c r="E67">
        <f t="shared" ref="E67:E130" si="2">(A67-B67)^2</f>
        <v>16</v>
      </c>
    </row>
    <row r="68" spans="1:5" x14ac:dyDescent="0.35">
      <c r="A68" s="1">
        <v>6472</v>
      </c>
      <c r="B68" s="1">
        <v>6472</v>
      </c>
      <c r="C68" s="1">
        <v>1</v>
      </c>
      <c r="D68" s="10" t="s">
        <v>40</v>
      </c>
      <c r="E68">
        <f t="shared" si="2"/>
        <v>0</v>
      </c>
    </row>
    <row r="69" spans="1:5" x14ac:dyDescent="0.35">
      <c r="A69" s="1">
        <v>6895</v>
      </c>
      <c r="B69" s="1">
        <v>6894</v>
      </c>
      <c r="C69" s="1">
        <v>0</v>
      </c>
      <c r="D69" s="10" t="s">
        <v>40</v>
      </c>
      <c r="E69">
        <f t="shared" si="2"/>
        <v>1</v>
      </c>
    </row>
    <row r="70" spans="1:5" x14ac:dyDescent="0.35">
      <c r="A70" s="1">
        <v>6545</v>
      </c>
      <c r="B70" s="1">
        <v>6545</v>
      </c>
      <c r="C70" s="1">
        <v>1</v>
      </c>
      <c r="D70" s="10" t="s">
        <v>40</v>
      </c>
      <c r="E70">
        <f t="shared" si="2"/>
        <v>0</v>
      </c>
    </row>
    <row r="71" spans="1:5" x14ac:dyDescent="0.35">
      <c r="A71" s="1">
        <v>6905</v>
      </c>
      <c r="B71" s="1">
        <v>6899</v>
      </c>
      <c r="C71" s="1">
        <v>0</v>
      </c>
      <c r="D71" s="10" t="s">
        <v>40</v>
      </c>
      <c r="E71">
        <f t="shared" si="2"/>
        <v>36</v>
      </c>
    </row>
    <row r="72" spans="1:5" x14ac:dyDescent="0.35">
      <c r="A72" s="1">
        <v>6529</v>
      </c>
      <c r="B72" s="1">
        <v>6529</v>
      </c>
      <c r="C72" s="1">
        <v>1</v>
      </c>
      <c r="D72" s="10" t="s">
        <v>40</v>
      </c>
      <c r="E72">
        <f t="shared" si="2"/>
        <v>0</v>
      </c>
    </row>
    <row r="73" spans="1:5" x14ac:dyDescent="0.35">
      <c r="A73" s="1">
        <v>6851</v>
      </c>
      <c r="B73" s="1">
        <v>6846</v>
      </c>
      <c r="C73" s="1">
        <v>0</v>
      </c>
      <c r="D73" s="10" t="s">
        <v>40</v>
      </c>
      <c r="E73">
        <f t="shared" si="2"/>
        <v>25</v>
      </c>
    </row>
    <row r="74" spans="1:5" x14ac:dyDescent="0.35">
      <c r="A74" s="1">
        <v>6488</v>
      </c>
      <c r="B74" s="1">
        <v>6488</v>
      </c>
      <c r="C74" s="1">
        <v>1</v>
      </c>
      <c r="D74" s="10" t="s">
        <v>40</v>
      </c>
      <c r="E74">
        <f t="shared" si="2"/>
        <v>0</v>
      </c>
    </row>
    <row r="75" spans="1:5" x14ac:dyDescent="0.35">
      <c r="A75" s="1">
        <v>6928</v>
      </c>
      <c r="B75" s="1">
        <v>6922</v>
      </c>
      <c r="C75" s="1">
        <v>0</v>
      </c>
      <c r="D75" s="10" t="s">
        <v>40</v>
      </c>
      <c r="E75">
        <f t="shared" si="2"/>
        <v>36</v>
      </c>
    </row>
    <row r="76" spans="1:5" x14ac:dyDescent="0.35">
      <c r="A76" s="1">
        <v>6524</v>
      </c>
      <c r="B76" s="1">
        <v>6524</v>
      </c>
      <c r="C76" s="1">
        <v>1</v>
      </c>
      <c r="D76" s="10" t="s">
        <v>40</v>
      </c>
      <c r="E76">
        <f t="shared" si="2"/>
        <v>0</v>
      </c>
    </row>
    <row r="77" spans="1:5" x14ac:dyDescent="0.35">
      <c r="A77" s="1">
        <v>6912</v>
      </c>
      <c r="B77" s="1">
        <v>6906</v>
      </c>
      <c r="C77" s="1">
        <v>0</v>
      </c>
      <c r="D77" s="10" t="s">
        <v>40</v>
      </c>
      <c r="E77">
        <f t="shared" si="2"/>
        <v>36</v>
      </c>
    </row>
    <row r="78" spans="1:5" x14ac:dyDescent="0.35">
      <c r="A78" s="1">
        <v>6501</v>
      </c>
      <c r="B78" s="1">
        <v>6501</v>
      </c>
      <c r="C78" s="1">
        <v>1</v>
      </c>
      <c r="D78" s="10" t="s">
        <v>40</v>
      </c>
      <c r="E78">
        <f t="shared" si="2"/>
        <v>0</v>
      </c>
    </row>
    <row r="79" spans="1:5" x14ac:dyDescent="0.35">
      <c r="A79" s="1">
        <v>6860</v>
      </c>
      <c r="B79" s="1">
        <v>6859</v>
      </c>
      <c r="C79" s="1">
        <v>0</v>
      </c>
      <c r="D79" s="10" t="s">
        <v>40</v>
      </c>
      <c r="E79">
        <f t="shared" si="2"/>
        <v>1</v>
      </c>
    </row>
    <row r="80" spans="1:5" x14ac:dyDescent="0.35">
      <c r="A80" s="1">
        <v>6501</v>
      </c>
      <c r="B80" s="1">
        <v>6501</v>
      </c>
      <c r="C80" s="1">
        <v>1</v>
      </c>
      <c r="D80" s="10" t="s">
        <v>40</v>
      </c>
      <c r="E80">
        <f t="shared" si="2"/>
        <v>0</v>
      </c>
    </row>
    <row r="81" spans="1:5" x14ac:dyDescent="0.35">
      <c r="A81" s="1">
        <v>6777</v>
      </c>
      <c r="B81" s="1">
        <v>6771</v>
      </c>
      <c r="C81" s="1">
        <v>0</v>
      </c>
      <c r="D81" s="10" t="s">
        <v>40</v>
      </c>
      <c r="E81">
        <f t="shared" si="2"/>
        <v>36</v>
      </c>
    </row>
    <row r="82" spans="1:5" x14ac:dyDescent="0.35">
      <c r="A82" s="1">
        <v>6495</v>
      </c>
      <c r="B82" s="1">
        <v>6495</v>
      </c>
      <c r="C82" s="1">
        <v>1</v>
      </c>
      <c r="D82" s="10" t="s">
        <v>40</v>
      </c>
      <c r="E82">
        <f t="shared" si="2"/>
        <v>0</v>
      </c>
    </row>
    <row r="83" spans="1:5" x14ac:dyDescent="0.35">
      <c r="A83" s="1">
        <v>6881</v>
      </c>
      <c r="B83" s="1">
        <v>6874</v>
      </c>
      <c r="C83" s="1">
        <v>0</v>
      </c>
      <c r="D83" s="10" t="s">
        <v>40</v>
      </c>
      <c r="E83">
        <f t="shared" si="2"/>
        <v>49</v>
      </c>
    </row>
    <row r="84" spans="1:5" x14ac:dyDescent="0.35">
      <c r="A84" s="1">
        <v>6423</v>
      </c>
      <c r="B84" s="1">
        <v>6423</v>
      </c>
      <c r="C84" s="1">
        <v>1</v>
      </c>
      <c r="D84" s="10" t="s">
        <v>40</v>
      </c>
      <c r="E84">
        <f t="shared" si="2"/>
        <v>0</v>
      </c>
    </row>
    <row r="85" spans="1:5" x14ac:dyDescent="0.35">
      <c r="A85" s="1">
        <v>6902</v>
      </c>
      <c r="B85" s="1">
        <v>6899</v>
      </c>
      <c r="C85" s="1">
        <v>0</v>
      </c>
      <c r="D85" s="10" t="s">
        <v>40</v>
      </c>
      <c r="E85">
        <f t="shared" si="2"/>
        <v>9</v>
      </c>
    </row>
    <row r="86" spans="1:5" x14ac:dyDescent="0.35">
      <c r="A86" s="1">
        <v>6420</v>
      </c>
      <c r="B86" s="1">
        <v>6420</v>
      </c>
      <c r="C86" s="1">
        <v>1</v>
      </c>
      <c r="D86" s="10" t="s">
        <v>40</v>
      </c>
      <c r="E86">
        <f t="shared" si="2"/>
        <v>0</v>
      </c>
    </row>
    <row r="87" spans="1:5" x14ac:dyDescent="0.35">
      <c r="A87" s="1">
        <v>6876</v>
      </c>
      <c r="B87" s="1">
        <v>6870</v>
      </c>
      <c r="C87" s="1">
        <v>0</v>
      </c>
      <c r="D87" s="10" t="s">
        <v>40</v>
      </c>
      <c r="E87">
        <f t="shared" si="2"/>
        <v>36</v>
      </c>
    </row>
    <row r="88" spans="1:5" x14ac:dyDescent="0.35">
      <c r="A88" s="1">
        <v>6493</v>
      </c>
      <c r="B88" s="1">
        <v>6493</v>
      </c>
      <c r="C88" s="1">
        <v>1</v>
      </c>
      <c r="D88" s="10" t="s">
        <v>40</v>
      </c>
      <c r="E88">
        <f t="shared" si="2"/>
        <v>0</v>
      </c>
    </row>
    <row r="89" spans="1:5" x14ac:dyDescent="0.35">
      <c r="A89" s="1">
        <v>6866</v>
      </c>
      <c r="B89" s="1">
        <v>6864</v>
      </c>
      <c r="C89" s="1">
        <v>0</v>
      </c>
      <c r="D89" s="10" t="s">
        <v>40</v>
      </c>
      <c r="E89">
        <f t="shared" si="2"/>
        <v>4</v>
      </c>
    </row>
    <row r="90" spans="1:5" x14ac:dyDescent="0.35">
      <c r="A90" s="1">
        <v>6423</v>
      </c>
      <c r="B90" s="1">
        <v>6423</v>
      </c>
      <c r="C90" s="1">
        <v>1</v>
      </c>
      <c r="D90" s="10" t="s">
        <v>40</v>
      </c>
      <c r="E90">
        <f t="shared" si="2"/>
        <v>0</v>
      </c>
    </row>
    <row r="91" spans="1:5" x14ac:dyDescent="0.35">
      <c r="A91" s="1">
        <v>6887</v>
      </c>
      <c r="B91" s="1">
        <v>6883</v>
      </c>
      <c r="C91" s="1">
        <v>0</v>
      </c>
      <c r="D91" s="10" t="s">
        <v>40</v>
      </c>
      <c r="E91">
        <f t="shared" si="2"/>
        <v>16</v>
      </c>
    </row>
    <row r="92" spans="1:5" x14ac:dyDescent="0.35">
      <c r="A92" s="1">
        <v>6519</v>
      </c>
      <c r="B92" s="1">
        <v>6519</v>
      </c>
      <c r="C92" s="1">
        <v>1</v>
      </c>
      <c r="D92" s="10" t="s">
        <v>40</v>
      </c>
      <c r="E92">
        <f t="shared" si="2"/>
        <v>0</v>
      </c>
    </row>
    <row r="93" spans="1:5" x14ac:dyDescent="0.35">
      <c r="A93" s="1">
        <v>6908</v>
      </c>
      <c r="B93" s="1">
        <v>6901</v>
      </c>
      <c r="C93" s="1">
        <v>0</v>
      </c>
      <c r="D93" s="10" t="s">
        <v>40</v>
      </c>
      <c r="E93">
        <f t="shared" si="2"/>
        <v>49</v>
      </c>
    </row>
    <row r="94" spans="1:5" x14ac:dyDescent="0.35">
      <c r="A94" s="1">
        <v>6553</v>
      </c>
      <c r="B94" s="1">
        <v>6553</v>
      </c>
      <c r="C94" s="1">
        <v>1</v>
      </c>
      <c r="D94" s="10" t="s">
        <v>40</v>
      </c>
      <c r="E94">
        <f t="shared" si="2"/>
        <v>0</v>
      </c>
    </row>
    <row r="95" spans="1:5" x14ac:dyDescent="0.35">
      <c r="A95" s="1">
        <v>6853</v>
      </c>
      <c r="B95" s="1">
        <v>6849</v>
      </c>
      <c r="C95" s="1">
        <v>0</v>
      </c>
      <c r="D95" s="10" t="s">
        <v>40</v>
      </c>
      <c r="E95">
        <f t="shared" si="2"/>
        <v>16</v>
      </c>
    </row>
    <row r="96" spans="1:5" x14ac:dyDescent="0.35">
      <c r="A96" s="1">
        <v>6520</v>
      </c>
      <c r="B96" s="1">
        <v>6520</v>
      </c>
      <c r="C96" s="1">
        <v>1</v>
      </c>
      <c r="D96" s="10" t="s">
        <v>40</v>
      </c>
      <c r="E96">
        <f t="shared" si="2"/>
        <v>0</v>
      </c>
    </row>
    <row r="97" spans="1:5" x14ac:dyDescent="0.35">
      <c r="A97" s="1">
        <v>6804</v>
      </c>
      <c r="B97" s="1">
        <v>6803</v>
      </c>
      <c r="C97" s="1">
        <v>0</v>
      </c>
      <c r="D97" s="10" t="s">
        <v>40</v>
      </c>
      <c r="E97">
        <f t="shared" si="2"/>
        <v>1</v>
      </c>
    </row>
    <row r="98" spans="1:5" x14ac:dyDescent="0.35">
      <c r="A98" s="1">
        <v>6503</v>
      </c>
      <c r="B98" s="1">
        <v>6503</v>
      </c>
      <c r="C98" s="1">
        <v>1</v>
      </c>
      <c r="D98" s="10" t="s">
        <v>40</v>
      </c>
      <c r="E98">
        <f t="shared" si="2"/>
        <v>0</v>
      </c>
    </row>
    <row r="99" spans="1:5" x14ac:dyDescent="0.35">
      <c r="A99" s="1">
        <v>6940</v>
      </c>
      <c r="B99" s="1">
        <v>6934</v>
      </c>
      <c r="C99" s="1">
        <v>0</v>
      </c>
      <c r="D99" s="10" t="s">
        <v>40</v>
      </c>
      <c r="E99">
        <f t="shared" si="2"/>
        <v>36</v>
      </c>
    </row>
    <row r="100" spans="1:5" x14ac:dyDescent="0.35">
      <c r="A100" s="1">
        <v>6470</v>
      </c>
      <c r="B100" s="1">
        <v>6470</v>
      </c>
      <c r="C100" s="1">
        <v>1</v>
      </c>
      <c r="D100" s="10" t="s">
        <v>40</v>
      </c>
      <c r="E100">
        <f t="shared" si="2"/>
        <v>0</v>
      </c>
    </row>
    <row r="101" spans="1:5" x14ac:dyDescent="0.35">
      <c r="A101" s="1">
        <v>6962</v>
      </c>
      <c r="B101" s="1">
        <v>6958</v>
      </c>
      <c r="C101" s="1">
        <v>0</v>
      </c>
      <c r="D101" s="10" t="s">
        <v>40</v>
      </c>
      <c r="E101">
        <f t="shared" si="2"/>
        <v>16</v>
      </c>
    </row>
    <row r="102" spans="1:5" x14ac:dyDescent="0.35">
      <c r="A102" s="1">
        <v>6536</v>
      </c>
      <c r="B102" s="1">
        <v>6536</v>
      </c>
      <c r="C102" s="1">
        <v>1</v>
      </c>
      <c r="D102" s="10" t="s">
        <v>40</v>
      </c>
      <c r="E102">
        <f t="shared" si="2"/>
        <v>0</v>
      </c>
    </row>
    <row r="103" spans="1:5" x14ac:dyDescent="0.35">
      <c r="A103" s="1">
        <v>6807</v>
      </c>
      <c r="B103" s="1">
        <v>6805</v>
      </c>
      <c r="C103" s="1">
        <v>0</v>
      </c>
      <c r="D103" s="10" t="s">
        <v>40</v>
      </c>
      <c r="E103">
        <f t="shared" si="2"/>
        <v>4</v>
      </c>
    </row>
    <row r="104" spans="1:5" x14ac:dyDescent="0.35">
      <c r="A104" s="1">
        <v>6484</v>
      </c>
      <c r="B104" s="1">
        <v>6484</v>
      </c>
      <c r="C104" s="1">
        <v>1</v>
      </c>
      <c r="D104" s="10" t="s">
        <v>40</v>
      </c>
      <c r="E104">
        <f t="shared" si="2"/>
        <v>0</v>
      </c>
    </row>
    <row r="105" spans="1:5" x14ac:dyDescent="0.35">
      <c r="A105" s="1">
        <v>6847</v>
      </c>
      <c r="B105" s="1">
        <v>6846</v>
      </c>
      <c r="C105" s="1">
        <v>0</v>
      </c>
      <c r="D105" s="10" t="s">
        <v>40</v>
      </c>
      <c r="E105">
        <f t="shared" si="2"/>
        <v>1</v>
      </c>
    </row>
    <row r="106" spans="1:5" x14ac:dyDescent="0.35">
      <c r="A106" s="1">
        <v>8540</v>
      </c>
      <c r="B106" s="1">
        <v>8540</v>
      </c>
      <c r="C106" s="1">
        <v>1</v>
      </c>
      <c r="D106" s="10" t="s">
        <v>11</v>
      </c>
      <c r="E106">
        <f t="shared" si="2"/>
        <v>0</v>
      </c>
    </row>
    <row r="107" spans="1:5" x14ac:dyDescent="0.35">
      <c r="A107" s="1">
        <v>8598</v>
      </c>
      <c r="B107" s="1">
        <v>8595</v>
      </c>
      <c r="C107" s="1">
        <v>0</v>
      </c>
      <c r="D107" s="10" t="s">
        <v>11</v>
      </c>
      <c r="E107">
        <f t="shared" si="2"/>
        <v>9</v>
      </c>
    </row>
    <row r="108" spans="1:5" x14ac:dyDescent="0.35">
      <c r="A108" s="1">
        <v>8412</v>
      </c>
      <c r="B108" s="1">
        <v>8412</v>
      </c>
      <c r="C108" s="1">
        <v>1</v>
      </c>
      <c r="D108" s="10" t="s">
        <v>11</v>
      </c>
      <c r="E108">
        <f t="shared" si="2"/>
        <v>0</v>
      </c>
    </row>
    <row r="109" spans="1:5" x14ac:dyDescent="0.35">
      <c r="A109" s="1">
        <v>8477</v>
      </c>
      <c r="B109" s="1">
        <v>8474</v>
      </c>
      <c r="C109" s="1">
        <v>0</v>
      </c>
      <c r="D109" s="10" t="s">
        <v>11</v>
      </c>
      <c r="E109">
        <f t="shared" si="2"/>
        <v>9</v>
      </c>
    </row>
    <row r="110" spans="1:5" x14ac:dyDescent="0.35">
      <c r="A110" s="1">
        <v>8499</v>
      </c>
      <c r="B110" s="1">
        <v>8499</v>
      </c>
      <c r="C110" s="1">
        <v>1</v>
      </c>
      <c r="D110" s="10" t="s">
        <v>11</v>
      </c>
      <c r="E110">
        <f t="shared" si="2"/>
        <v>0</v>
      </c>
    </row>
    <row r="111" spans="1:5" x14ac:dyDescent="0.35">
      <c r="A111" s="1">
        <v>8614</v>
      </c>
      <c r="B111" s="1">
        <v>8613</v>
      </c>
      <c r="C111" s="1">
        <v>0</v>
      </c>
      <c r="D111" s="10" t="s">
        <v>11</v>
      </c>
      <c r="E111">
        <f t="shared" si="2"/>
        <v>1</v>
      </c>
    </row>
    <row r="112" spans="1:5" x14ac:dyDescent="0.35">
      <c r="A112" s="1">
        <v>8608</v>
      </c>
      <c r="B112" s="1">
        <v>8608</v>
      </c>
      <c r="C112" s="1">
        <v>1</v>
      </c>
      <c r="D112" s="10" t="s">
        <v>11</v>
      </c>
      <c r="E112">
        <f t="shared" si="2"/>
        <v>0</v>
      </c>
    </row>
    <row r="113" spans="1:5" x14ac:dyDescent="0.35">
      <c r="A113" s="1">
        <v>8668</v>
      </c>
      <c r="B113" s="1">
        <v>8666</v>
      </c>
      <c r="C113" s="1">
        <v>0</v>
      </c>
      <c r="D113" s="10" t="s">
        <v>11</v>
      </c>
      <c r="E113">
        <f t="shared" si="2"/>
        <v>4</v>
      </c>
    </row>
    <row r="114" spans="1:5" x14ac:dyDescent="0.35">
      <c r="A114" s="1">
        <v>8535</v>
      </c>
      <c r="B114" s="1">
        <v>8535</v>
      </c>
      <c r="C114" s="1">
        <v>1</v>
      </c>
      <c r="D114" s="10" t="s">
        <v>11</v>
      </c>
      <c r="E114">
        <f t="shared" si="2"/>
        <v>0</v>
      </c>
    </row>
    <row r="115" spans="1:5" x14ac:dyDescent="0.35">
      <c r="A115" s="1">
        <v>8616</v>
      </c>
      <c r="B115" s="1">
        <v>8613</v>
      </c>
      <c r="C115" s="1">
        <v>0</v>
      </c>
      <c r="D115" s="10" t="s">
        <v>11</v>
      </c>
      <c r="E115">
        <f t="shared" si="2"/>
        <v>9</v>
      </c>
    </row>
    <row r="116" spans="1:5" x14ac:dyDescent="0.35">
      <c r="A116" s="1">
        <v>8545</v>
      </c>
      <c r="B116" s="1">
        <v>8545</v>
      </c>
      <c r="C116" s="1">
        <v>1</v>
      </c>
      <c r="D116" s="10" t="s">
        <v>11</v>
      </c>
      <c r="E116">
        <f t="shared" si="2"/>
        <v>0</v>
      </c>
    </row>
    <row r="117" spans="1:5" x14ac:dyDescent="0.35">
      <c r="A117" s="1">
        <v>8618</v>
      </c>
      <c r="B117" s="1">
        <v>8610</v>
      </c>
      <c r="C117" s="1">
        <v>0</v>
      </c>
      <c r="D117" s="10" t="s">
        <v>11</v>
      </c>
      <c r="E117">
        <f t="shared" si="2"/>
        <v>64</v>
      </c>
    </row>
    <row r="118" spans="1:5" x14ac:dyDescent="0.35">
      <c r="A118" s="1">
        <v>8632</v>
      </c>
      <c r="B118" s="1">
        <v>8632</v>
      </c>
      <c r="C118" s="1">
        <v>1</v>
      </c>
      <c r="D118" s="10" t="s">
        <v>11</v>
      </c>
      <c r="E118">
        <f t="shared" si="2"/>
        <v>0</v>
      </c>
    </row>
    <row r="119" spans="1:5" x14ac:dyDescent="0.35">
      <c r="A119" s="1">
        <v>8640</v>
      </c>
      <c r="B119" s="1">
        <v>8634</v>
      </c>
      <c r="C119" s="1">
        <v>0</v>
      </c>
      <c r="D119" s="10" t="s">
        <v>11</v>
      </c>
      <c r="E119">
        <f t="shared" si="2"/>
        <v>36</v>
      </c>
    </row>
    <row r="120" spans="1:5" x14ac:dyDescent="0.35">
      <c r="A120" s="1">
        <v>8508</v>
      </c>
      <c r="B120" s="1">
        <v>8508</v>
      </c>
      <c r="C120" s="1">
        <v>1</v>
      </c>
      <c r="D120" s="10" t="s">
        <v>11</v>
      </c>
      <c r="E120">
        <f t="shared" si="2"/>
        <v>0</v>
      </c>
    </row>
    <row r="121" spans="1:5" x14ac:dyDescent="0.35">
      <c r="A121" s="1">
        <v>8640</v>
      </c>
      <c r="B121" s="1">
        <v>8639</v>
      </c>
      <c r="C121" s="1">
        <v>0</v>
      </c>
      <c r="D121" s="10" t="s">
        <v>11</v>
      </c>
      <c r="E121">
        <f t="shared" si="2"/>
        <v>1</v>
      </c>
    </row>
    <row r="122" spans="1:5" x14ac:dyDescent="0.35">
      <c r="A122" s="1">
        <v>8422</v>
      </c>
      <c r="B122" s="1">
        <v>8422</v>
      </c>
      <c r="C122" s="1">
        <v>1</v>
      </c>
      <c r="D122" s="10" t="s">
        <v>11</v>
      </c>
      <c r="E122">
        <f t="shared" si="2"/>
        <v>0</v>
      </c>
    </row>
    <row r="123" spans="1:5" x14ac:dyDescent="0.35">
      <c r="A123" s="1">
        <v>8628</v>
      </c>
      <c r="B123" s="1">
        <v>8624</v>
      </c>
      <c r="C123" s="1">
        <v>0</v>
      </c>
      <c r="D123" s="10" t="s">
        <v>11</v>
      </c>
      <c r="E123">
        <f t="shared" si="2"/>
        <v>16</v>
      </c>
    </row>
    <row r="124" spans="1:5" x14ac:dyDescent="0.35">
      <c r="A124" s="1">
        <v>8545</v>
      </c>
      <c r="B124" s="1">
        <v>8545</v>
      </c>
      <c r="C124" s="1">
        <v>1</v>
      </c>
      <c r="D124" s="10" t="s">
        <v>11</v>
      </c>
      <c r="E124">
        <f t="shared" si="2"/>
        <v>0</v>
      </c>
    </row>
    <row r="125" spans="1:5" x14ac:dyDescent="0.35">
      <c r="A125" s="1">
        <v>8666</v>
      </c>
      <c r="B125" s="1">
        <v>8664</v>
      </c>
      <c r="C125" s="1">
        <v>0</v>
      </c>
      <c r="D125" s="10" t="s">
        <v>11</v>
      </c>
      <c r="E125">
        <f t="shared" si="2"/>
        <v>4</v>
      </c>
    </row>
    <row r="126" spans="1:5" x14ac:dyDescent="0.35">
      <c r="A126" s="1">
        <v>8588</v>
      </c>
      <c r="B126" s="1">
        <v>8588</v>
      </c>
      <c r="C126" s="1">
        <v>1</v>
      </c>
      <c r="D126" s="10" t="s">
        <v>11</v>
      </c>
      <c r="E126">
        <f t="shared" si="2"/>
        <v>0</v>
      </c>
    </row>
    <row r="127" spans="1:5" x14ac:dyDescent="0.35">
      <c r="A127" s="1">
        <v>8597</v>
      </c>
      <c r="B127" s="1">
        <v>8592</v>
      </c>
      <c r="C127" s="1">
        <v>0</v>
      </c>
      <c r="D127" s="10" t="s">
        <v>11</v>
      </c>
      <c r="E127">
        <f t="shared" si="2"/>
        <v>25</v>
      </c>
    </row>
    <row r="128" spans="1:5" x14ac:dyDescent="0.35">
      <c r="A128" s="1">
        <v>8502</v>
      </c>
      <c r="B128" s="1">
        <v>8502</v>
      </c>
      <c r="C128" s="1">
        <v>1</v>
      </c>
      <c r="D128" s="10" t="s">
        <v>11</v>
      </c>
      <c r="E128">
        <f t="shared" si="2"/>
        <v>0</v>
      </c>
    </row>
    <row r="129" spans="1:5" x14ac:dyDescent="0.35">
      <c r="A129" s="1">
        <v>8550</v>
      </c>
      <c r="B129" s="1">
        <v>8547</v>
      </c>
      <c r="C129" s="1">
        <v>0</v>
      </c>
      <c r="D129" s="10" t="s">
        <v>11</v>
      </c>
      <c r="E129">
        <f t="shared" si="2"/>
        <v>9</v>
      </c>
    </row>
    <row r="130" spans="1:5" x14ac:dyDescent="0.35">
      <c r="A130" s="1">
        <v>8440</v>
      </c>
      <c r="B130" s="1">
        <v>8440</v>
      </c>
      <c r="C130" s="1">
        <v>1</v>
      </c>
      <c r="D130" s="10" t="s">
        <v>11</v>
      </c>
      <c r="E130">
        <f t="shared" si="2"/>
        <v>0</v>
      </c>
    </row>
    <row r="131" spans="1:5" x14ac:dyDescent="0.35">
      <c r="A131" s="1">
        <v>8560</v>
      </c>
      <c r="B131" s="1">
        <v>8556</v>
      </c>
      <c r="C131" s="1">
        <v>0</v>
      </c>
      <c r="D131" s="10" t="s">
        <v>11</v>
      </c>
      <c r="E131">
        <f t="shared" ref="E131:E157" si="3">(A131-B131)^2</f>
        <v>16</v>
      </c>
    </row>
    <row r="132" spans="1:5" x14ac:dyDescent="0.35">
      <c r="A132" s="1">
        <v>8558</v>
      </c>
      <c r="B132" s="1">
        <v>8558</v>
      </c>
      <c r="C132" s="1">
        <v>1</v>
      </c>
      <c r="D132" s="10" t="s">
        <v>11</v>
      </c>
      <c r="E132">
        <f t="shared" si="3"/>
        <v>0</v>
      </c>
    </row>
    <row r="133" spans="1:5" x14ac:dyDescent="0.35">
      <c r="A133" s="1">
        <v>8518</v>
      </c>
      <c r="B133" s="1">
        <v>8513</v>
      </c>
      <c r="C133" s="1">
        <v>0</v>
      </c>
      <c r="D133" s="10" t="s">
        <v>11</v>
      </c>
      <c r="E133">
        <f t="shared" si="3"/>
        <v>25</v>
      </c>
    </row>
    <row r="134" spans="1:5" x14ac:dyDescent="0.35">
      <c r="A134" s="1">
        <v>8431</v>
      </c>
      <c r="B134" s="1">
        <v>8431</v>
      </c>
      <c r="C134" s="1">
        <v>1</v>
      </c>
      <c r="D134" s="10" t="s">
        <v>11</v>
      </c>
      <c r="E134">
        <f t="shared" si="3"/>
        <v>0</v>
      </c>
    </row>
    <row r="135" spans="1:5" x14ac:dyDescent="0.35">
      <c r="A135" s="1">
        <v>8528</v>
      </c>
      <c r="B135" s="1">
        <v>8521</v>
      </c>
      <c r="C135" s="1">
        <v>0</v>
      </c>
      <c r="D135" s="10" t="s">
        <v>11</v>
      </c>
      <c r="E135">
        <f t="shared" si="3"/>
        <v>49</v>
      </c>
    </row>
    <row r="136" spans="1:5" x14ac:dyDescent="0.35">
      <c r="A136" s="1">
        <v>8556</v>
      </c>
      <c r="B136" s="1">
        <v>8556</v>
      </c>
      <c r="C136" s="1">
        <v>2</v>
      </c>
      <c r="D136" s="10" t="s">
        <v>11</v>
      </c>
      <c r="E136">
        <f t="shared" si="3"/>
        <v>0</v>
      </c>
    </row>
    <row r="137" spans="1:5" x14ac:dyDescent="0.35">
      <c r="A137" s="1">
        <v>8524</v>
      </c>
      <c r="B137" s="1">
        <v>8523</v>
      </c>
      <c r="C137" s="1">
        <v>0</v>
      </c>
      <c r="D137" s="10" t="s">
        <v>11</v>
      </c>
      <c r="E137">
        <f t="shared" si="3"/>
        <v>1</v>
      </c>
    </row>
    <row r="138" spans="1:5" x14ac:dyDescent="0.35">
      <c r="A138" s="1">
        <v>8493</v>
      </c>
      <c r="B138" s="1">
        <v>8493</v>
      </c>
      <c r="C138" s="1">
        <v>1</v>
      </c>
      <c r="D138" s="10" t="s">
        <v>11</v>
      </c>
      <c r="E138">
        <f t="shared" si="3"/>
        <v>0</v>
      </c>
    </row>
    <row r="139" spans="1:5" x14ac:dyDescent="0.35">
      <c r="A139" s="1">
        <v>8463</v>
      </c>
      <c r="B139" s="1">
        <v>8457</v>
      </c>
      <c r="C139" s="1">
        <v>0</v>
      </c>
      <c r="D139" s="10" t="s">
        <v>11</v>
      </c>
      <c r="E139">
        <f t="shared" si="3"/>
        <v>36</v>
      </c>
    </row>
    <row r="140" spans="1:5" x14ac:dyDescent="0.35">
      <c r="A140" s="1">
        <v>8473</v>
      </c>
      <c r="B140" s="1">
        <v>8473</v>
      </c>
      <c r="C140" s="1">
        <v>1</v>
      </c>
      <c r="D140" s="10" t="s">
        <v>11</v>
      </c>
      <c r="E140">
        <f t="shared" si="3"/>
        <v>0</v>
      </c>
    </row>
    <row r="141" spans="1:5" x14ac:dyDescent="0.35">
      <c r="A141" s="1">
        <v>8633</v>
      </c>
      <c r="B141" s="1">
        <v>8624</v>
      </c>
      <c r="C141" s="1">
        <v>0</v>
      </c>
      <c r="D141" s="10" t="s">
        <v>11</v>
      </c>
      <c r="E141">
        <f t="shared" si="3"/>
        <v>81</v>
      </c>
    </row>
    <row r="142" spans="1:5" x14ac:dyDescent="0.35">
      <c r="A142" s="1">
        <v>8427</v>
      </c>
      <c r="B142" s="1">
        <v>8427</v>
      </c>
      <c r="C142" s="1">
        <v>1</v>
      </c>
      <c r="D142" s="10" t="s">
        <v>11</v>
      </c>
      <c r="E142">
        <f t="shared" si="3"/>
        <v>0</v>
      </c>
    </row>
    <row r="143" spans="1:5" x14ac:dyDescent="0.35">
      <c r="A143" s="1">
        <v>8552</v>
      </c>
      <c r="B143" s="1">
        <v>8547</v>
      </c>
      <c r="C143" s="1">
        <v>0</v>
      </c>
      <c r="D143" s="10" t="s">
        <v>11</v>
      </c>
      <c r="E143">
        <f t="shared" si="3"/>
        <v>25</v>
      </c>
    </row>
    <row r="144" spans="1:5" x14ac:dyDescent="0.35">
      <c r="A144" s="1">
        <v>8487</v>
      </c>
      <c r="B144" s="1">
        <v>8487</v>
      </c>
      <c r="C144" s="1">
        <v>1</v>
      </c>
      <c r="D144" s="10" t="s">
        <v>11</v>
      </c>
      <c r="E144">
        <f t="shared" si="3"/>
        <v>0</v>
      </c>
    </row>
    <row r="145" spans="1:5" x14ac:dyDescent="0.35">
      <c r="A145" s="1">
        <v>8588</v>
      </c>
      <c r="B145" s="1">
        <v>8583</v>
      </c>
      <c r="C145" s="1">
        <v>0</v>
      </c>
      <c r="D145" s="10" t="s">
        <v>11</v>
      </c>
      <c r="E145">
        <f t="shared" si="3"/>
        <v>25</v>
      </c>
    </row>
    <row r="146" spans="1:5" x14ac:dyDescent="0.35">
      <c r="A146" s="1">
        <v>8475</v>
      </c>
      <c r="B146" s="1">
        <v>8475</v>
      </c>
      <c r="C146" s="1">
        <v>1</v>
      </c>
      <c r="D146" s="10" t="s">
        <v>11</v>
      </c>
      <c r="E146">
        <f t="shared" si="3"/>
        <v>0</v>
      </c>
    </row>
    <row r="147" spans="1:5" x14ac:dyDescent="0.35">
      <c r="A147" s="1">
        <v>8536</v>
      </c>
      <c r="B147" s="1">
        <v>8531</v>
      </c>
      <c r="C147" s="1">
        <v>0</v>
      </c>
      <c r="D147" s="10" t="s">
        <v>11</v>
      </c>
      <c r="E147">
        <f t="shared" si="3"/>
        <v>25</v>
      </c>
    </row>
    <row r="148" spans="1:5" x14ac:dyDescent="0.35">
      <c r="A148" s="1">
        <v>8567</v>
      </c>
      <c r="B148" s="1">
        <v>8567</v>
      </c>
      <c r="C148" s="1">
        <v>1</v>
      </c>
      <c r="D148" s="10" t="s">
        <v>11</v>
      </c>
      <c r="E148">
        <f t="shared" si="3"/>
        <v>0</v>
      </c>
    </row>
    <row r="149" spans="1:5" x14ac:dyDescent="0.35">
      <c r="A149" s="1">
        <v>8716</v>
      </c>
      <c r="B149" s="1">
        <v>8713</v>
      </c>
      <c r="C149" s="1">
        <v>0</v>
      </c>
      <c r="D149" s="10" t="s">
        <v>11</v>
      </c>
      <c r="E149">
        <f t="shared" si="3"/>
        <v>9</v>
      </c>
    </row>
    <row r="150" spans="1:5" x14ac:dyDescent="0.35">
      <c r="A150" s="1">
        <v>8540</v>
      </c>
      <c r="B150" s="1">
        <v>8540</v>
      </c>
      <c r="C150" s="1">
        <v>1</v>
      </c>
      <c r="D150" s="10" t="s">
        <v>11</v>
      </c>
      <c r="E150">
        <f t="shared" si="3"/>
        <v>0</v>
      </c>
    </row>
    <row r="151" spans="1:5" x14ac:dyDescent="0.35">
      <c r="A151" s="1">
        <v>8611</v>
      </c>
      <c r="B151" s="1">
        <v>8604</v>
      </c>
      <c r="C151" s="1">
        <v>0</v>
      </c>
      <c r="D151" s="10" t="s">
        <v>11</v>
      </c>
      <c r="E151">
        <f t="shared" si="3"/>
        <v>49</v>
      </c>
    </row>
    <row r="152" spans="1:5" x14ac:dyDescent="0.35">
      <c r="A152" s="1">
        <v>8584</v>
      </c>
      <c r="B152" s="1">
        <v>8584</v>
      </c>
      <c r="C152" s="1">
        <v>1</v>
      </c>
      <c r="D152" s="10" t="s">
        <v>11</v>
      </c>
      <c r="E152">
        <f t="shared" si="3"/>
        <v>0</v>
      </c>
    </row>
    <row r="153" spans="1:5" x14ac:dyDescent="0.35">
      <c r="A153" s="1">
        <v>8447</v>
      </c>
      <c r="B153" s="1">
        <v>8443</v>
      </c>
      <c r="C153" s="1">
        <v>0</v>
      </c>
      <c r="D153" s="10" t="s">
        <v>11</v>
      </c>
      <c r="E153">
        <f t="shared" si="3"/>
        <v>16</v>
      </c>
    </row>
    <row r="154" spans="1:5" x14ac:dyDescent="0.35">
      <c r="A154" s="1">
        <v>8532</v>
      </c>
      <c r="B154" s="1">
        <v>8532</v>
      </c>
      <c r="C154" s="1">
        <v>1</v>
      </c>
      <c r="D154" s="10" t="s">
        <v>11</v>
      </c>
      <c r="E154">
        <f t="shared" si="3"/>
        <v>0</v>
      </c>
    </row>
    <row r="155" spans="1:5" x14ac:dyDescent="0.35">
      <c r="A155" s="1">
        <v>8653</v>
      </c>
      <c r="B155" s="1">
        <v>8648</v>
      </c>
      <c r="C155" s="1">
        <v>0</v>
      </c>
      <c r="D155" s="10" t="s">
        <v>11</v>
      </c>
      <c r="E155">
        <f t="shared" si="3"/>
        <v>25</v>
      </c>
    </row>
    <row r="156" spans="1:5" x14ac:dyDescent="0.35">
      <c r="A156" s="1">
        <v>8393</v>
      </c>
      <c r="B156" s="1">
        <v>8393</v>
      </c>
      <c r="C156" s="1">
        <v>1</v>
      </c>
      <c r="D156" s="10" t="s">
        <v>11</v>
      </c>
      <c r="E156">
        <f t="shared" si="3"/>
        <v>0</v>
      </c>
    </row>
    <row r="157" spans="1:5" x14ac:dyDescent="0.35">
      <c r="A157" s="1">
        <v>8506</v>
      </c>
      <c r="B157" s="1">
        <v>8503</v>
      </c>
      <c r="C157" s="1">
        <v>0</v>
      </c>
      <c r="D157" s="10" t="s">
        <v>11</v>
      </c>
      <c r="E157">
        <f t="shared" si="3"/>
        <v>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68"/>
  <sheetViews>
    <sheetView showGridLines="0" topLeftCell="A21" workbookViewId="0">
      <selection activeCell="A22" sqref="A22"/>
    </sheetView>
  </sheetViews>
  <sheetFormatPr baseColWidth="10" defaultColWidth="11.36328125" defaultRowHeight="14.5" x14ac:dyDescent="0.35"/>
  <cols>
    <col min="1" max="1" width="8.08984375" customWidth="1"/>
    <col min="2" max="2" width="11.453125" customWidth="1"/>
    <col min="3" max="3" width="12.81640625" customWidth="1"/>
    <col min="4" max="4" width="16.08984375" customWidth="1"/>
    <col min="5" max="5" width="11.08984375" style="6" customWidth="1"/>
    <col min="6" max="6" width="9" style="6" customWidth="1"/>
    <col min="7" max="7" width="13.08984375" style="6" customWidth="1"/>
    <col min="8" max="8" width="12.81640625" style="6" customWidth="1"/>
    <col min="9" max="9" width="15.81640625" style="6" customWidth="1"/>
    <col min="10" max="10" width="15.6328125" style="6" customWidth="1"/>
    <col min="11" max="11" width="24.26953125" customWidth="1"/>
    <col min="12" max="12" width="28.81640625" bestFit="1" customWidth="1"/>
    <col min="13" max="13" width="43.36328125" customWidth="1"/>
    <col min="14" max="14" width="48.08984375" customWidth="1"/>
    <col min="15" max="154" width="21.36328125" style="6" customWidth="1"/>
    <col min="155" max="155" width="13.81640625" style="6" customWidth="1"/>
    <col min="156" max="269" width="5" style="6" customWidth="1"/>
    <col min="270" max="270" width="15.6328125" style="6" bestFit="1" customWidth="1"/>
    <col min="271" max="16384" width="11.36328125" style="6"/>
  </cols>
  <sheetData>
    <row r="1" spans="1:155" x14ac:dyDescent="0.35">
      <c r="A1" t="s">
        <v>55</v>
      </c>
      <c r="F1" t="s">
        <v>57</v>
      </c>
      <c r="L1" s="13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</row>
    <row r="2" spans="1:155" x14ac:dyDescent="0.35">
      <c r="A2" s="23">
        <f>CORREL(B13:B64,C13:C64)</f>
        <v>0.96662609053585002</v>
      </c>
      <c r="B2" s="23"/>
      <c r="C2" s="23"/>
      <c r="D2" s="23"/>
      <c r="E2" s="24"/>
      <c r="F2" s="24">
        <f>CORREL(G13:G64,H13:H64)</f>
        <v>0.99946481989574765</v>
      </c>
      <c r="J2" s="24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</row>
    <row r="3" spans="1:155" x14ac:dyDescent="0.35">
      <c r="A3" t="s">
        <v>67</v>
      </c>
      <c r="B3" s="23"/>
      <c r="C3" s="26">
        <f>_xlfn.T.DIST.2T(ABS(A2*(SQRT(COUNTA($A$13:$A$64)-2)/SQRT(1-(A2^2)))),COUNTA($A$13:$A$64)-2)</f>
        <v>3.1092985954301603E-31</v>
      </c>
      <c r="D3" s="23"/>
      <c r="E3" s="24"/>
      <c r="F3" t="s">
        <v>67</v>
      </c>
      <c r="H3" s="26">
        <f>_xlfn.T.DIST.2T(ABS(F2*(SQRT(COUNTA($F$13:$F$64)-2)/SQRT(1-(F2^2)))),COUNTA($F$13:$F$64)-2)</f>
        <v>6.1073168158858783E-76</v>
      </c>
      <c r="J3" s="24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</row>
    <row r="4" spans="1:155" x14ac:dyDescent="0.35">
      <c r="A4" s="6"/>
    </row>
    <row r="5" spans="1:155" x14ac:dyDescent="0.35">
      <c r="A5" t="s">
        <v>56</v>
      </c>
      <c r="F5" t="s">
        <v>58</v>
      </c>
    </row>
    <row r="6" spans="1:155" x14ac:dyDescent="0.35">
      <c r="A6" s="23">
        <f>CORREL(B13:B64,D13:D64)</f>
        <v>-4.6577268528590919E-2</v>
      </c>
      <c r="F6" s="23">
        <f>CORREL(G13:G64,I13:I64)</f>
        <v>0.88288276008802169</v>
      </c>
      <c r="K6" s="14"/>
      <c r="L6" s="14"/>
      <c r="M6" s="14"/>
      <c r="N6" s="14"/>
    </row>
    <row r="7" spans="1:155" x14ac:dyDescent="0.35">
      <c r="A7" t="s">
        <v>67</v>
      </c>
      <c r="C7" s="26">
        <f>_xlfn.T.DIST.2T(ABS(A6*(SQRT(COUNTA($A$13:$A$64)-2)/SQRT(1-(A6^2)))),COUNTA($A$13:$A$64)-2)</f>
        <v>0.74299730502481309</v>
      </c>
      <c r="F7" t="s">
        <v>67</v>
      </c>
      <c r="H7" s="26">
        <f>_xlfn.T.DIST.2T(ABS(F6*(SQRT(COUNTA($F$13:$F$64)-2)/SQRT(1-(F6^2)))),COUNTA($F$13:$F$64)-2)</f>
        <v>4.876975894327071E-18</v>
      </c>
      <c r="N7" s="6"/>
    </row>
    <row r="8" spans="1:155" x14ac:dyDescent="0.35">
      <c r="A8" s="6"/>
      <c r="N8" s="6"/>
    </row>
    <row r="9" spans="1:155" x14ac:dyDescent="0.35">
      <c r="N9" s="6"/>
    </row>
    <row r="10" spans="1:155" x14ac:dyDescent="0.35">
      <c r="N10" s="6"/>
    </row>
    <row r="11" spans="1:155" x14ac:dyDescent="0.35">
      <c r="N11" s="6"/>
    </row>
    <row r="12" spans="1:155" x14ac:dyDescent="0.35">
      <c r="A12" s="11" t="s">
        <v>0</v>
      </c>
      <c r="B12" s="11" t="s">
        <v>5</v>
      </c>
      <c r="C12" s="11" t="s">
        <v>6</v>
      </c>
      <c r="D12" s="11" t="s">
        <v>8</v>
      </c>
      <c r="F12" s="11" t="s">
        <v>0</v>
      </c>
      <c r="G12" s="11" t="s">
        <v>5</v>
      </c>
      <c r="H12" s="11" t="s">
        <v>6</v>
      </c>
      <c r="I12" s="11" t="s">
        <v>8</v>
      </c>
      <c r="J12" s="11"/>
      <c r="N12" s="6"/>
      <c r="P12" s="11"/>
      <c r="Q12" s="11"/>
      <c r="R12" s="11"/>
      <c r="S12" s="11"/>
      <c r="T12" s="11"/>
      <c r="U12" s="11"/>
      <c r="V12" s="11"/>
      <c r="W12" s="11"/>
      <c r="AA12" s="9"/>
      <c r="AB12" s="9"/>
      <c r="AC12" s="9"/>
      <c r="AF12" s="9"/>
    </row>
    <row r="13" spans="1:155" x14ac:dyDescent="0.35">
      <c r="A13" s="1">
        <v>1</v>
      </c>
      <c r="B13" s="1">
        <v>4608</v>
      </c>
      <c r="C13" s="1">
        <v>4500</v>
      </c>
      <c r="D13" s="4">
        <v>977.29773895116523</v>
      </c>
      <c r="F13" s="1">
        <v>105</v>
      </c>
      <c r="G13" s="1">
        <v>8540</v>
      </c>
      <c r="H13" s="1">
        <v>8540</v>
      </c>
      <c r="I13" s="4">
        <v>3006.073537406337</v>
      </c>
      <c r="J13" s="1"/>
      <c r="N13" s="6"/>
      <c r="P13" s="1"/>
      <c r="Q13" s="1"/>
      <c r="R13" s="1"/>
      <c r="S13" s="1"/>
      <c r="T13" s="1"/>
      <c r="U13" s="10"/>
      <c r="V13" s="4"/>
      <c r="W13" s="1"/>
    </row>
    <row r="14" spans="1:155" x14ac:dyDescent="0.35">
      <c r="A14" s="1">
        <v>2</v>
      </c>
      <c r="B14" s="1">
        <v>5065</v>
      </c>
      <c r="C14" s="1">
        <v>5048</v>
      </c>
      <c r="D14" s="4">
        <v>1000.8797201189736</v>
      </c>
      <c r="F14" s="1">
        <v>106</v>
      </c>
      <c r="G14" s="1">
        <v>8598</v>
      </c>
      <c r="H14" s="1">
        <v>8595</v>
      </c>
      <c r="I14" s="4">
        <v>3017.0188855008746</v>
      </c>
      <c r="J14" s="1"/>
      <c r="N14" s="6"/>
      <c r="P14" s="1"/>
      <c r="Q14" s="1"/>
      <c r="R14" s="1"/>
      <c r="S14" s="1"/>
      <c r="T14" s="1"/>
      <c r="U14" s="10"/>
      <c r="V14" s="4"/>
      <c r="W14" s="1"/>
    </row>
    <row r="15" spans="1:155" x14ac:dyDescent="0.35">
      <c r="A15" s="1">
        <v>3</v>
      </c>
      <c r="B15" s="1">
        <v>4671</v>
      </c>
      <c r="C15" s="1">
        <v>4671</v>
      </c>
      <c r="D15" s="4">
        <v>1017.066167856683</v>
      </c>
      <c r="F15" s="1">
        <v>107</v>
      </c>
      <c r="G15" s="1">
        <v>8412</v>
      </c>
      <c r="H15" s="1">
        <v>8412</v>
      </c>
      <c r="I15" s="4">
        <v>2967.8590029361658</v>
      </c>
      <c r="J15" s="1"/>
      <c r="N15" s="6"/>
      <c r="P15" s="1"/>
      <c r="Q15" s="1"/>
      <c r="R15" s="1"/>
      <c r="S15" s="1"/>
      <c r="T15" s="1"/>
      <c r="U15" s="10"/>
      <c r="V15" s="4"/>
      <c r="W15" s="1"/>
    </row>
    <row r="16" spans="1:155" x14ac:dyDescent="0.35">
      <c r="A16" s="1">
        <v>4</v>
      </c>
      <c r="B16" s="1">
        <v>5077</v>
      </c>
      <c r="C16" s="1">
        <v>5038</v>
      </c>
      <c r="D16" s="4">
        <v>998.37532413948793</v>
      </c>
      <c r="F16" s="1">
        <v>108</v>
      </c>
      <c r="G16" s="1">
        <v>8477</v>
      </c>
      <c r="H16" s="1">
        <v>8474</v>
      </c>
      <c r="I16" s="4">
        <v>2952.9370597883826</v>
      </c>
      <c r="J16" s="1"/>
      <c r="N16" s="6"/>
      <c r="P16" s="1"/>
      <c r="Q16" s="1"/>
      <c r="R16" s="1"/>
      <c r="S16" s="1"/>
      <c r="T16" s="1"/>
      <c r="U16" s="10"/>
      <c r="V16" s="4"/>
      <c r="W16" s="1"/>
    </row>
    <row r="17" spans="1:23" x14ac:dyDescent="0.35">
      <c r="A17" s="1">
        <v>5</v>
      </c>
      <c r="B17" s="1">
        <v>4646</v>
      </c>
      <c r="C17" s="1">
        <v>4646</v>
      </c>
      <c r="D17" s="4">
        <v>988.30330696364399</v>
      </c>
      <c r="F17" s="1">
        <v>109</v>
      </c>
      <c r="G17" s="1">
        <v>8499</v>
      </c>
      <c r="H17" s="1">
        <v>8499</v>
      </c>
      <c r="I17" s="4">
        <v>2967.8630956623238</v>
      </c>
      <c r="J17" s="1"/>
      <c r="N17" s="6"/>
      <c r="P17" s="1"/>
      <c r="Q17" s="1"/>
      <c r="R17" s="1"/>
      <c r="S17" s="1"/>
      <c r="T17" s="1"/>
      <c r="U17" s="10"/>
      <c r="V17" s="4"/>
      <c r="W17" s="1"/>
    </row>
    <row r="18" spans="1:23" x14ac:dyDescent="0.35">
      <c r="A18" s="1">
        <v>6</v>
      </c>
      <c r="B18" s="1">
        <v>5047</v>
      </c>
      <c r="C18" s="1">
        <v>5004</v>
      </c>
      <c r="D18" s="4">
        <v>989.16607637511333</v>
      </c>
      <c r="F18" s="1">
        <v>110</v>
      </c>
      <c r="G18" s="1">
        <v>8614</v>
      </c>
      <c r="H18" s="1">
        <v>8613</v>
      </c>
      <c r="I18" s="4">
        <v>3008.4705789049622</v>
      </c>
      <c r="J18" s="1"/>
      <c r="N18" s="6"/>
      <c r="P18" s="1"/>
      <c r="Q18" s="1"/>
      <c r="R18" s="1"/>
      <c r="S18" s="1"/>
      <c r="T18" s="1"/>
      <c r="U18" s="10"/>
      <c r="V18" s="4"/>
      <c r="W18" s="1"/>
    </row>
    <row r="19" spans="1:23" x14ac:dyDescent="0.35">
      <c r="A19" s="1">
        <v>7</v>
      </c>
      <c r="B19" s="1">
        <v>4624</v>
      </c>
      <c r="C19" s="1">
        <v>4500</v>
      </c>
      <c r="D19" s="4">
        <v>979.28707671235316</v>
      </c>
      <c r="F19" s="1">
        <v>111</v>
      </c>
      <c r="G19" s="1">
        <v>8608</v>
      </c>
      <c r="H19" s="1">
        <v>8608</v>
      </c>
      <c r="I19" s="4">
        <v>3036.5794903700589</v>
      </c>
      <c r="J19" s="1"/>
      <c r="N19" s="6"/>
      <c r="P19" s="1"/>
      <c r="Q19" s="1"/>
      <c r="R19" s="1"/>
      <c r="S19" s="1"/>
      <c r="T19" s="1"/>
      <c r="U19" s="10"/>
      <c r="V19" s="4"/>
      <c r="W19" s="1"/>
    </row>
    <row r="20" spans="1:23" x14ac:dyDescent="0.35">
      <c r="A20" s="1">
        <v>8</v>
      </c>
      <c r="B20" s="1">
        <v>5052</v>
      </c>
      <c r="C20" s="1">
        <v>5039</v>
      </c>
      <c r="D20" s="4">
        <v>1002.4496671358065</v>
      </c>
      <c r="F20" s="1">
        <v>112</v>
      </c>
      <c r="G20" s="1">
        <v>8668</v>
      </c>
      <c r="H20" s="1">
        <v>8666</v>
      </c>
      <c r="I20" s="4">
        <v>3054.8241132491967</v>
      </c>
      <c r="J20" s="1"/>
      <c r="N20" s="6"/>
      <c r="P20" s="1"/>
      <c r="Q20" s="1"/>
      <c r="R20" s="1"/>
      <c r="S20" s="1"/>
      <c r="T20" s="1"/>
      <c r="U20" s="10"/>
      <c r="V20" s="4"/>
      <c r="W20" s="1"/>
    </row>
    <row r="21" spans="1:23" x14ac:dyDescent="0.35">
      <c r="A21" s="1">
        <v>9</v>
      </c>
      <c r="B21" s="1">
        <v>4677</v>
      </c>
      <c r="C21" s="1">
        <v>4677</v>
      </c>
      <c r="D21" s="4">
        <v>1003.8387497625081</v>
      </c>
      <c r="F21" s="1">
        <v>113</v>
      </c>
      <c r="G21" s="1">
        <v>8535</v>
      </c>
      <c r="H21" s="1">
        <v>8535</v>
      </c>
      <c r="I21" s="4">
        <v>3008.437154974672</v>
      </c>
      <c r="J21" s="1"/>
      <c r="N21" s="6"/>
      <c r="P21" s="1"/>
      <c r="Q21" s="1"/>
      <c r="R21" s="1"/>
      <c r="S21" s="1"/>
      <c r="T21" s="1"/>
      <c r="U21" s="10"/>
      <c r="V21" s="4"/>
      <c r="W21" s="1"/>
    </row>
    <row r="22" spans="1:23" x14ac:dyDescent="0.35">
      <c r="A22" s="1">
        <v>10</v>
      </c>
      <c r="B22" s="1">
        <v>5056</v>
      </c>
      <c r="C22" s="1">
        <v>5008</v>
      </c>
      <c r="D22" s="4">
        <v>995.43838384852279</v>
      </c>
      <c r="F22" s="1">
        <v>114</v>
      </c>
      <c r="G22" s="1">
        <v>8616</v>
      </c>
      <c r="H22" s="1">
        <v>8613</v>
      </c>
      <c r="I22" s="4">
        <v>3017.8914547177556</v>
      </c>
      <c r="J22" s="1"/>
      <c r="N22" s="6"/>
      <c r="P22" s="1"/>
      <c r="Q22" s="1"/>
      <c r="R22" s="1"/>
      <c r="S22" s="1"/>
      <c r="T22" s="1"/>
      <c r="U22" s="10"/>
      <c r="V22" s="4"/>
      <c r="W22" s="1"/>
    </row>
    <row r="23" spans="1:23" x14ac:dyDescent="0.35">
      <c r="A23" s="1">
        <v>11</v>
      </c>
      <c r="B23" s="1">
        <v>4682</v>
      </c>
      <c r="C23" s="1">
        <v>4682</v>
      </c>
      <c r="D23" s="4">
        <v>1006.2784238252789</v>
      </c>
      <c r="F23" s="1">
        <v>115</v>
      </c>
      <c r="G23" s="1">
        <v>8545</v>
      </c>
      <c r="H23" s="1">
        <v>8545</v>
      </c>
      <c r="I23" s="4">
        <v>3015.9935552801471</v>
      </c>
      <c r="J23" s="1"/>
      <c r="N23" s="6"/>
      <c r="P23" s="1"/>
      <c r="Q23" s="1"/>
      <c r="R23" s="1"/>
      <c r="S23" s="1"/>
      <c r="T23" s="1"/>
      <c r="U23" s="10"/>
      <c r="V23" s="4"/>
      <c r="W23" s="1"/>
    </row>
    <row r="24" spans="1:23" x14ac:dyDescent="0.35">
      <c r="A24" s="1">
        <v>12</v>
      </c>
      <c r="B24" s="1">
        <v>5087</v>
      </c>
      <c r="C24" s="1">
        <v>5045</v>
      </c>
      <c r="D24" s="4">
        <v>1012.7354269352509</v>
      </c>
      <c r="F24" s="1">
        <v>116</v>
      </c>
      <c r="G24" s="1">
        <v>8618</v>
      </c>
      <c r="H24" s="1">
        <v>8610</v>
      </c>
      <c r="I24" s="4">
        <v>3042.3089659307152</v>
      </c>
      <c r="J24" s="1"/>
      <c r="K24" s="6"/>
      <c r="L24" s="6"/>
      <c r="M24" s="6"/>
      <c r="N24" s="6"/>
      <c r="P24" s="1"/>
      <c r="Q24" s="1"/>
      <c r="R24" s="1"/>
      <c r="S24" s="1"/>
      <c r="T24" s="1"/>
      <c r="U24" s="10"/>
      <c r="V24" s="4"/>
      <c r="W24" s="1"/>
    </row>
    <row r="25" spans="1:23" x14ac:dyDescent="0.35">
      <c r="A25" s="1">
        <v>13</v>
      </c>
      <c r="B25" s="1">
        <v>4630</v>
      </c>
      <c r="C25" s="1">
        <v>4530</v>
      </c>
      <c r="D25" s="4">
        <v>1002.9919192456873</v>
      </c>
      <c r="F25" s="1">
        <v>117</v>
      </c>
      <c r="G25" s="1">
        <v>8632</v>
      </c>
      <c r="H25" s="1">
        <v>8632</v>
      </c>
      <c r="I25" s="4">
        <v>3056.1966771783773</v>
      </c>
      <c r="J25" s="1"/>
      <c r="K25" s="6"/>
      <c r="L25" s="6"/>
      <c r="M25" s="6"/>
      <c r="N25" s="6"/>
      <c r="P25" s="1"/>
      <c r="Q25" s="1"/>
      <c r="R25" s="1"/>
      <c r="S25" s="1"/>
      <c r="T25" s="1"/>
      <c r="U25" s="10"/>
      <c r="V25" s="4"/>
      <c r="W25" s="1"/>
    </row>
    <row r="26" spans="1:23" x14ac:dyDescent="0.35">
      <c r="A26" s="1">
        <v>14</v>
      </c>
      <c r="B26" s="1">
        <v>5030</v>
      </c>
      <c r="C26" s="1">
        <v>5009</v>
      </c>
      <c r="D26" s="4">
        <v>989.04977474012412</v>
      </c>
      <c r="F26" s="1">
        <v>118</v>
      </c>
      <c r="G26" s="1">
        <v>8640</v>
      </c>
      <c r="H26" s="1">
        <v>8634</v>
      </c>
      <c r="I26" s="4">
        <v>3018.642845134309</v>
      </c>
      <c r="J26" s="1"/>
      <c r="K26" s="6"/>
      <c r="L26" s="6"/>
      <c r="M26" s="6"/>
      <c r="N26" s="6"/>
      <c r="P26" s="1"/>
      <c r="Q26" s="1"/>
      <c r="R26" s="1"/>
      <c r="S26" s="1"/>
      <c r="T26" s="1"/>
      <c r="U26" s="10"/>
      <c r="V26" s="4"/>
      <c r="W26" s="1"/>
    </row>
    <row r="27" spans="1:23" x14ac:dyDescent="0.35">
      <c r="A27" s="1">
        <v>15</v>
      </c>
      <c r="B27" s="1">
        <v>4613</v>
      </c>
      <c r="C27" s="1">
        <v>4613</v>
      </c>
      <c r="D27" s="4">
        <v>988.83122316328809</v>
      </c>
      <c r="F27" s="1">
        <v>119</v>
      </c>
      <c r="G27" s="1">
        <v>8508</v>
      </c>
      <c r="H27" s="1">
        <v>8508</v>
      </c>
      <c r="I27" s="4">
        <v>2971.2503722548718</v>
      </c>
      <c r="J27" s="1"/>
      <c r="K27" s="6"/>
      <c r="L27" s="6"/>
      <c r="M27" s="6"/>
      <c r="N27" s="6"/>
      <c r="P27" s="1"/>
      <c r="Q27" s="1"/>
      <c r="R27" s="1"/>
      <c r="S27" s="1"/>
      <c r="T27" s="1"/>
      <c r="U27" s="10"/>
      <c r="V27" s="4"/>
      <c r="W27" s="1"/>
    </row>
    <row r="28" spans="1:23" x14ac:dyDescent="0.35">
      <c r="A28" s="1">
        <v>16</v>
      </c>
      <c r="B28" s="1">
        <v>5070</v>
      </c>
      <c r="C28" s="1">
        <v>5051</v>
      </c>
      <c r="D28" s="4">
        <v>993.04545781342313</v>
      </c>
      <c r="F28" s="1">
        <v>120</v>
      </c>
      <c r="G28" s="1">
        <v>8640</v>
      </c>
      <c r="H28" s="1">
        <v>8639</v>
      </c>
      <c r="I28" s="4">
        <v>3027.242072064837</v>
      </c>
      <c r="J28" s="1"/>
      <c r="K28" s="6"/>
      <c r="L28" s="6"/>
      <c r="M28" s="6"/>
      <c r="N28" s="6"/>
      <c r="P28" s="1"/>
      <c r="Q28" s="1"/>
      <c r="R28" s="1"/>
      <c r="S28" s="1"/>
      <c r="T28" s="1"/>
      <c r="U28" s="10"/>
      <c r="V28" s="4"/>
      <c r="W28" s="1"/>
    </row>
    <row r="29" spans="1:23" x14ac:dyDescent="0.35">
      <c r="A29" s="1">
        <v>17</v>
      </c>
      <c r="B29" s="1">
        <v>4655</v>
      </c>
      <c r="C29" s="1">
        <v>4655</v>
      </c>
      <c r="D29" s="4">
        <v>1010.4419314084225</v>
      </c>
      <c r="F29" s="1">
        <v>121</v>
      </c>
      <c r="G29" s="1">
        <v>8422</v>
      </c>
      <c r="H29" s="1">
        <v>8422</v>
      </c>
      <c r="I29" s="4">
        <v>2959.6981069771573</v>
      </c>
      <c r="J29" s="1"/>
      <c r="K29" s="6"/>
      <c r="L29" s="6"/>
      <c r="M29" s="6"/>
      <c r="N29" s="6"/>
      <c r="P29" s="1"/>
      <c r="Q29" s="1"/>
      <c r="R29" s="1"/>
      <c r="S29" s="1"/>
      <c r="T29" s="1"/>
      <c r="U29" s="10"/>
      <c r="V29" s="4"/>
      <c r="W29" s="1"/>
    </row>
    <row r="30" spans="1:23" x14ac:dyDescent="0.35">
      <c r="A30" s="1">
        <v>18</v>
      </c>
      <c r="B30" s="1">
        <v>5129</v>
      </c>
      <c r="C30" s="1">
        <v>5103</v>
      </c>
      <c r="D30" s="4">
        <v>1028.0284439213574</v>
      </c>
      <c r="F30" s="1">
        <v>122</v>
      </c>
      <c r="G30" s="1">
        <v>8628</v>
      </c>
      <c r="H30" s="1">
        <v>8624</v>
      </c>
      <c r="I30" s="4">
        <v>3030.4101831716252</v>
      </c>
      <c r="J30" s="1"/>
      <c r="K30" s="6"/>
      <c r="L30" s="6"/>
      <c r="M30" s="6"/>
      <c r="N30" s="6"/>
      <c r="P30" s="1"/>
      <c r="Q30" s="1"/>
      <c r="R30" s="1"/>
      <c r="S30" s="1"/>
      <c r="T30" s="1"/>
      <c r="U30" s="10"/>
      <c r="V30" s="4"/>
      <c r="W30" s="1"/>
    </row>
    <row r="31" spans="1:23" x14ac:dyDescent="0.35">
      <c r="A31" s="1">
        <v>19</v>
      </c>
      <c r="B31" s="1">
        <v>4667</v>
      </c>
      <c r="C31" s="1">
        <v>4657</v>
      </c>
      <c r="D31" s="4">
        <v>1006.8361714511411</v>
      </c>
      <c r="F31" s="1">
        <v>123</v>
      </c>
      <c r="G31" s="1">
        <v>8545</v>
      </c>
      <c r="H31" s="1">
        <v>8545</v>
      </c>
      <c r="I31" s="4">
        <v>3015.0881078297971</v>
      </c>
      <c r="J31" s="1"/>
      <c r="K31" s="6"/>
      <c r="L31" s="6"/>
      <c r="M31" s="6"/>
      <c r="N31" s="6"/>
      <c r="P31" s="1"/>
      <c r="Q31" s="1"/>
      <c r="R31" s="1"/>
      <c r="S31" s="1"/>
      <c r="T31" s="1"/>
      <c r="U31" s="10"/>
      <c r="V31" s="4"/>
      <c r="W31" s="1"/>
    </row>
    <row r="32" spans="1:23" x14ac:dyDescent="0.35">
      <c r="A32" s="1">
        <v>20</v>
      </c>
      <c r="B32" s="1">
        <v>5048</v>
      </c>
      <c r="C32" s="1">
        <v>5014</v>
      </c>
      <c r="D32" s="4">
        <v>986.85461832792498</v>
      </c>
      <c r="F32" s="1">
        <v>124</v>
      </c>
      <c r="G32" s="1">
        <v>8666</v>
      </c>
      <c r="H32" s="1">
        <v>8664</v>
      </c>
      <c r="I32" s="4">
        <v>3030.4024752040277</v>
      </c>
      <c r="J32" s="1"/>
      <c r="K32" s="6"/>
      <c r="L32" s="6"/>
      <c r="M32" s="6"/>
      <c r="N32" s="6"/>
      <c r="P32" s="1"/>
      <c r="Q32" s="1"/>
      <c r="R32" s="1"/>
      <c r="S32" s="1"/>
      <c r="T32" s="1"/>
      <c r="U32" s="10"/>
      <c r="V32" s="4"/>
      <c r="W32" s="1"/>
    </row>
    <row r="33" spans="1:23" x14ac:dyDescent="0.35">
      <c r="A33" s="1">
        <v>21</v>
      </c>
      <c r="B33" s="1">
        <v>4598</v>
      </c>
      <c r="C33" s="1">
        <v>4598</v>
      </c>
      <c r="D33" s="4">
        <v>991.28190211195033</v>
      </c>
      <c r="F33" s="1">
        <v>125</v>
      </c>
      <c r="G33" s="1">
        <v>8588</v>
      </c>
      <c r="H33" s="1">
        <v>8588</v>
      </c>
      <c r="I33" s="4">
        <v>3015.4905251292803</v>
      </c>
      <c r="J33" s="1"/>
      <c r="K33" s="6"/>
      <c r="L33" s="6"/>
      <c r="M33" s="6"/>
      <c r="N33" s="6"/>
      <c r="P33" s="1"/>
      <c r="Q33" s="1"/>
      <c r="R33" s="1"/>
      <c r="S33" s="1"/>
      <c r="T33" s="1"/>
      <c r="U33" s="10"/>
      <c r="V33" s="4"/>
      <c r="W33" s="1"/>
    </row>
    <row r="34" spans="1:23" x14ac:dyDescent="0.35">
      <c r="A34" s="1">
        <v>22</v>
      </c>
      <c r="B34" s="1">
        <v>4991</v>
      </c>
      <c r="C34" s="1">
        <v>4977</v>
      </c>
      <c r="D34" s="4">
        <v>991.58881109906361</v>
      </c>
      <c r="F34" s="1">
        <v>126</v>
      </c>
      <c r="G34" s="1">
        <v>8597</v>
      </c>
      <c r="H34" s="1">
        <v>8592</v>
      </c>
      <c r="I34" s="4">
        <v>3001.858950327005</v>
      </c>
      <c r="J34" s="1"/>
      <c r="K34" s="6"/>
      <c r="L34" s="6"/>
      <c r="M34" s="6"/>
      <c r="N34" s="6"/>
      <c r="P34" s="1"/>
      <c r="Q34" s="1"/>
      <c r="R34" s="1"/>
      <c r="S34" s="1"/>
      <c r="T34" s="1"/>
      <c r="U34" s="10"/>
      <c r="V34" s="4"/>
      <c r="W34" s="1"/>
    </row>
    <row r="35" spans="1:23" x14ac:dyDescent="0.35">
      <c r="A35" s="1">
        <v>23</v>
      </c>
      <c r="B35" s="1">
        <v>4673</v>
      </c>
      <c r="C35" s="1">
        <v>4673</v>
      </c>
      <c r="D35" s="4">
        <v>1007.6118340075482</v>
      </c>
      <c r="F35" s="1">
        <v>127</v>
      </c>
      <c r="G35" s="1">
        <v>8502</v>
      </c>
      <c r="H35" s="1">
        <v>8502</v>
      </c>
      <c r="I35" s="4">
        <v>2996.2298147693218</v>
      </c>
      <c r="J35" s="1"/>
      <c r="K35" s="6"/>
      <c r="L35" s="6"/>
      <c r="M35" s="6"/>
      <c r="N35" s="6"/>
      <c r="P35" s="1"/>
      <c r="Q35" s="1"/>
      <c r="R35" s="1"/>
      <c r="S35" s="1"/>
      <c r="T35" s="1"/>
      <c r="U35" s="10"/>
      <c r="V35" s="4"/>
      <c r="W35" s="1"/>
    </row>
    <row r="36" spans="1:23" x14ac:dyDescent="0.35">
      <c r="A36" s="1">
        <v>24</v>
      </c>
      <c r="B36" s="1">
        <v>5042</v>
      </c>
      <c r="C36" s="1">
        <v>5007</v>
      </c>
      <c r="D36" s="4">
        <v>992.6312057141331</v>
      </c>
      <c r="F36" s="1">
        <v>128</v>
      </c>
      <c r="G36" s="1">
        <v>8550</v>
      </c>
      <c r="H36" s="1">
        <v>8547</v>
      </c>
      <c r="I36" s="4">
        <v>2980.5910647410201</v>
      </c>
      <c r="J36" s="1"/>
      <c r="K36" s="6"/>
      <c r="L36" s="6"/>
      <c r="M36" s="6"/>
      <c r="N36" s="6"/>
      <c r="P36" s="1"/>
      <c r="Q36" s="1"/>
      <c r="R36" s="1"/>
      <c r="S36" s="1"/>
      <c r="T36" s="1"/>
      <c r="U36" s="10"/>
      <c r="V36" s="4"/>
      <c r="W36" s="1"/>
    </row>
    <row r="37" spans="1:23" x14ac:dyDescent="0.35">
      <c r="A37" s="1">
        <v>25</v>
      </c>
      <c r="B37" s="1">
        <v>4671</v>
      </c>
      <c r="C37" s="1">
        <v>4671</v>
      </c>
      <c r="D37" s="4">
        <v>1010.3173988463823</v>
      </c>
      <c r="F37" s="1">
        <v>129</v>
      </c>
      <c r="G37" s="1">
        <v>8440</v>
      </c>
      <c r="H37" s="1">
        <v>8440</v>
      </c>
      <c r="I37" s="4">
        <v>2969.4128746341448</v>
      </c>
      <c r="J37" s="1"/>
      <c r="K37" s="6"/>
      <c r="L37" s="6"/>
      <c r="M37" s="6"/>
      <c r="N37" s="6"/>
      <c r="P37" s="1"/>
      <c r="Q37" s="1"/>
      <c r="R37" s="1"/>
      <c r="S37" s="1"/>
      <c r="T37" s="1"/>
      <c r="U37" s="10"/>
      <c r="V37" s="4"/>
      <c r="W37" s="1"/>
    </row>
    <row r="38" spans="1:23" x14ac:dyDescent="0.35">
      <c r="A38" s="1">
        <v>26</v>
      </c>
      <c r="B38" s="1">
        <v>5080</v>
      </c>
      <c r="C38" s="1">
        <v>5068</v>
      </c>
      <c r="D38" s="4">
        <v>1017.7295987668913</v>
      </c>
      <c r="F38" s="1">
        <v>130</v>
      </c>
      <c r="G38" s="1">
        <v>8560</v>
      </c>
      <c r="H38" s="1">
        <v>8556</v>
      </c>
      <c r="I38" s="4">
        <v>3022.8171529670362</v>
      </c>
      <c r="J38" s="1"/>
      <c r="K38" s="6"/>
      <c r="L38" s="6"/>
      <c r="M38" s="6"/>
      <c r="N38" s="6"/>
      <c r="P38" s="1"/>
      <c r="Q38" s="1"/>
      <c r="R38" s="1"/>
      <c r="S38" s="1"/>
      <c r="T38" s="1"/>
      <c r="U38" s="10"/>
      <c r="V38" s="4"/>
      <c r="W38" s="1"/>
    </row>
    <row r="39" spans="1:23" x14ac:dyDescent="0.35">
      <c r="A39" s="1">
        <v>27</v>
      </c>
      <c r="B39" s="1">
        <v>4637</v>
      </c>
      <c r="C39" s="1">
        <v>4637</v>
      </c>
      <c r="D39" s="4">
        <v>999.90704964147881</v>
      </c>
      <c r="F39" s="1">
        <v>131</v>
      </c>
      <c r="G39" s="1">
        <v>8558</v>
      </c>
      <c r="H39" s="1">
        <v>8558</v>
      </c>
      <c r="I39" s="4">
        <v>3012.8697820400703</v>
      </c>
      <c r="J39" s="1"/>
      <c r="K39" s="6"/>
      <c r="L39" s="6"/>
      <c r="M39" s="6"/>
      <c r="N39" s="6"/>
      <c r="P39" s="1"/>
      <c r="Q39" s="1"/>
      <c r="R39" s="1"/>
      <c r="S39" s="1"/>
      <c r="T39" s="1"/>
      <c r="U39" s="10"/>
      <c r="V39" s="4"/>
      <c r="W39" s="1"/>
    </row>
    <row r="40" spans="1:23" x14ac:dyDescent="0.35">
      <c r="A40" s="1">
        <v>28</v>
      </c>
      <c r="B40" s="1">
        <v>5037</v>
      </c>
      <c r="C40" s="1">
        <v>5029</v>
      </c>
      <c r="D40" s="4">
        <v>998.55335772735998</v>
      </c>
      <c r="F40" s="1">
        <v>132</v>
      </c>
      <c r="G40" s="1">
        <v>8518</v>
      </c>
      <c r="H40" s="1">
        <v>8513</v>
      </c>
      <c r="I40" s="4">
        <v>2972.8202737969696</v>
      </c>
      <c r="J40" s="1"/>
      <c r="K40" s="6"/>
      <c r="L40" s="6"/>
      <c r="M40" s="6"/>
      <c r="N40" s="6"/>
      <c r="P40" s="1"/>
      <c r="Q40" s="1"/>
      <c r="R40" s="1"/>
      <c r="S40" s="1"/>
      <c r="T40" s="1"/>
      <c r="U40" s="10"/>
      <c r="V40" s="4"/>
      <c r="W40" s="1"/>
    </row>
    <row r="41" spans="1:23" x14ac:dyDescent="0.35">
      <c r="A41" s="1">
        <v>29</v>
      </c>
      <c r="B41" s="1">
        <v>4677</v>
      </c>
      <c r="C41" s="1">
        <v>4677</v>
      </c>
      <c r="D41" s="4">
        <v>1016.1945536092389</v>
      </c>
      <c r="F41" s="1">
        <v>133</v>
      </c>
      <c r="G41" s="1">
        <v>8431</v>
      </c>
      <c r="H41" s="1">
        <v>8431</v>
      </c>
      <c r="I41" s="4">
        <v>2975.6703118691803</v>
      </c>
      <c r="J41" s="1"/>
      <c r="K41" s="6"/>
      <c r="L41" s="6"/>
      <c r="M41" s="6"/>
      <c r="N41" s="6"/>
      <c r="P41" s="1"/>
      <c r="Q41" s="1"/>
      <c r="R41" s="1"/>
      <c r="S41" s="1"/>
      <c r="T41" s="1"/>
      <c r="U41" s="10"/>
      <c r="V41" s="4"/>
      <c r="W41" s="1"/>
    </row>
    <row r="42" spans="1:23" x14ac:dyDescent="0.35">
      <c r="A42" s="1">
        <v>30</v>
      </c>
      <c r="B42" s="1">
        <v>5107</v>
      </c>
      <c r="C42" s="1">
        <v>5056</v>
      </c>
      <c r="D42" s="4">
        <v>1014.5622834679671</v>
      </c>
      <c r="F42" s="1">
        <v>134</v>
      </c>
      <c r="G42" s="1">
        <v>8528</v>
      </c>
      <c r="H42" s="1">
        <v>8521</v>
      </c>
      <c r="I42" s="4">
        <v>3000.9307541404269</v>
      </c>
      <c r="J42" s="1"/>
      <c r="K42" s="6"/>
      <c r="L42" s="6"/>
      <c r="M42" s="6"/>
      <c r="N42" s="6"/>
      <c r="P42" s="1"/>
      <c r="Q42" s="1"/>
      <c r="R42" s="1"/>
      <c r="S42" s="1"/>
      <c r="T42" s="1"/>
      <c r="U42" s="10"/>
      <c r="V42" s="4"/>
      <c r="W42" s="1"/>
    </row>
    <row r="43" spans="1:23" x14ac:dyDescent="0.35">
      <c r="A43" s="1">
        <v>31</v>
      </c>
      <c r="B43" s="1">
        <v>4632</v>
      </c>
      <c r="C43" s="1">
        <v>4632</v>
      </c>
      <c r="D43" s="4">
        <v>998.21698111190926</v>
      </c>
      <c r="F43" s="1">
        <v>135</v>
      </c>
      <c r="G43" s="1">
        <v>8556</v>
      </c>
      <c r="H43" s="1">
        <v>8556</v>
      </c>
      <c r="I43" s="4">
        <v>3009.775817488844</v>
      </c>
      <c r="J43" s="1"/>
      <c r="K43" s="6"/>
      <c r="L43" s="6"/>
      <c r="M43" s="6"/>
      <c r="N43" s="6"/>
      <c r="P43" s="1"/>
      <c r="Q43" s="1"/>
      <c r="R43" s="1"/>
      <c r="S43" s="1"/>
      <c r="T43" s="1"/>
      <c r="U43" s="10"/>
      <c r="V43" s="4"/>
      <c r="W43" s="1"/>
    </row>
    <row r="44" spans="1:23" x14ac:dyDescent="0.35">
      <c r="A44" s="1">
        <v>32</v>
      </c>
      <c r="B44" s="1">
        <v>5029</v>
      </c>
      <c r="C44" s="1">
        <v>5025</v>
      </c>
      <c r="D44" s="4">
        <v>995.37718622377724</v>
      </c>
      <c r="F44" s="1">
        <v>136</v>
      </c>
      <c r="G44" s="1">
        <v>8524</v>
      </c>
      <c r="H44" s="1">
        <v>8523</v>
      </c>
      <c r="I44" s="4">
        <v>2972.8167949797353</v>
      </c>
      <c r="J44" s="1"/>
      <c r="K44" s="6"/>
      <c r="L44" s="6"/>
      <c r="M44" s="6"/>
      <c r="N44" s="6"/>
      <c r="P44" s="1"/>
      <c r="Q44" s="1"/>
      <c r="R44" s="1"/>
      <c r="S44" s="1"/>
      <c r="T44" s="1"/>
      <c r="U44" s="10"/>
      <c r="V44" s="4"/>
      <c r="W44" s="1"/>
    </row>
    <row r="45" spans="1:23" x14ac:dyDescent="0.35">
      <c r="A45" s="1">
        <v>33</v>
      </c>
      <c r="B45" s="1">
        <v>4648</v>
      </c>
      <c r="C45" s="1">
        <v>4648</v>
      </c>
      <c r="D45" s="4">
        <v>1007.5863226811634</v>
      </c>
      <c r="F45" s="1">
        <v>137</v>
      </c>
      <c r="G45" s="1">
        <v>8493</v>
      </c>
      <c r="H45" s="1">
        <v>8493</v>
      </c>
      <c r="I45" s="4">
        <v>2990.5093091001618</v>
      </c>
      <c r="J45" s="1"/>
      <c r="K45" s="6"/>
      <c r="L45" s="6"/>
      <c r="M45" s="6"/>
      <c r="N45" s="6"/>
      <c r="P45" s="1"/>
      <c r="Q45" s="1"/>
      <c r="R45" s="1"/>
      <c r="S45" s="1"/>
      <c r="T45" s="1"/>
      <c r="U45" s="10"/>
      <c r="V45" s="4"/>
      <c r="W45" s="1"/>
    </row>
    <row r="46" spans="1:23" x14ac:dyDescent="0.35">
      <c r="A46" s="1">
        <v>34</v>
      </c>
      <c r="B46" s="1">
        <v>5020</v>
      </c>
      <c r="C46" s="1">
        <v>5013</v>
      </c>
      <c r="D46" s="4">
        <v>1000.8674305718159</v>
      </c>
      <c r="F46" s="1">
        <v>138</v>
      </c>
      <c r="G46" s="1">
        <v>8463</v>
      </c>
      <c r="H46" s="1">
        <v>8457</v>
      </c>
      <c r="I46" s="4">
        <v>2948.39317878359</v>
      </c>
      <c r="J46" s="1"/>
      <c r="K46" s="6"/>
      <c r="L46" s="6"/>
      <c r="M46" s="6"/>
      <c r="N46" s="6"/>
      <c r="P46" s="1"/>
      <c r="Q46" s="1"/>
      <c r="R46" s="1"/>
      <c r="S46" s="1"/>
      <c r="T46" s="1"/>
      <c r="U46" s="10"/>
      <c r="V46" s="4"/>
      <c r="W46" s="1"/>
    </row>
    <row r="47" spans="1:23" x14ac:dyDescent="0.35">
      <c r="A47" s="1">
        <v>35</v>
      </c>
      <c r="B47" s="1">
        <v>4681</v>
      </c>
      <c r="C47" s="1">
        <v>4681</v>
      </c>
      <c r="D47" s="4">
        <v>1010.1815658126725</v>
      </c>
      <c r="F47" s="1">
        <v>139</v>
      </c>
      <c r="G47" s="1">
        <v>8473</v>
      </c>
      <c r="H47" s="1">
        <v>8473</v>
      </c>
      <c r="I47" s="4">
        <v>2987.7489699429134</v>
      </c>
      <c r="J47" s="1"/>
      <c r="K47" s="6"/>
      <c r="L47" s="6"/>
      <c r="M47" s="6"/>
      <c r="N47" s="6"/>
      <c r="P47" s="1"/>
      <c r="Q47" s="1"/>
      <c r="R47" s="1"/>
      <c r="S47" s="1"/>
      <c r="T47" s="1"/>
      <c r="U47" s="10"/>
      <c r="V47" s="4"/>
      <c r="W47" s="1"/>
    </row>
    <row r="48" spans="1:23" x14ac:dyDescent="0.35">
      <c r="A48" s="1">
        <v>36</v>
      </c>
      <c r="B48" s="1">
        <v>5103</v>
      </c>
      <c r="C48" s="1">
        <v>5070</v>
      </c>
      <c r="D48" s="4">
        <v>1008.6067643678689</v>
      </c>
      <c r="F48" s="1">
        <v>140</v>
      </c>
      <c r="G48" s="1">
        <v>8633</v>
      </c>
      <c r="H48" s="1">
        <v>8624</v>
      </c>
      <c r="I48" s="4">
        <v>3043.2801698480034</v>
      </c>
      <c r="J48" s="1"/>
      <c r="K48" s="6"/>
      <c r="L48" s="6"/>
      <c r="M48" s="6"/>
      <c r="N48" s="6"/>
      <c r="P48" s="1"/>
      <c r="Q48" s="1"/>
      <c r="R48" s="1"/>
      <c r="S48" s="1"/>
      <c r="T48" s="1"/>
      <c r="U48" s="10"/>
      <c r="V48" s="4"/>
      <c r="W48" s="1"/>
    </row>
    <row r="49" spans="1:23" x14ac:dyDescent="0.35">
      <c r="A49" s="1">
        <v>37</v>
      </c>
      <c r="B49" s="1">
        <v>4693</v>
      </c>
      <c r="C49" s="1">
        <v>4693</v>
      </c>
      <c r="D49" s="4">
        <v>1007.9326127888635</v>
      </c>
      <c r="F49" s="1">
        <v>141</v>
      </c>
      <c r="G49" s="1">
        <v>8427</v>
      </c>
      <c r="H49" s="1">
        <v>8427</v>
      </c>
      <c r="I49" s="4">
        <v>2961.1020484735491</v>
      </c>
      <c r="J49" s="1"/>
      <c r="K49" s="6"/>
      <c r="L49" s="6"/>
      <c r="M49" s="6"/>
      <c r="N49" s="6"/>
      <c r="P49" s="1"/>
      <c r="Q49" s="1"/>
      <c r="R49" s="1"/>
      <c r="S49" s="1"/>
      <c r="T49" s="1"/>
      <c r="U49" s="10"/>
      <c r="V49" s="4"/>
      <c r="W49" s="1"/>
    </row>
    <row r="50" spans="1:23" x14ac:dyDescent="0.35">
      <c r="A50" s="1">
        <v>38</v>
      </c>
      <c r="B50" s="1">
        <v>5048</v>
      </c>
      <c r="C50" s="1">
        <v>5003</v>
      </c>
      <c r="D50" s="4">
        <v>989.57650859665591</v>
      </c>
      <c r="F50" s="1">
        <v>142</v>
      </c>
      <c r="G50" s="1">
        <v>8552</v>
      </c>
      <c r="H50" s="1">
        <v>8547</v>
      </c>
      <c r="I50" s="4">
        <v>2976.4340827823617</v>
      </c>
      <c r="J50" s="1"/>
      <c r="K50" s="6"/>
      <c r="L50" s="6"/>
      <c r="M50" s="6"/>
      <c r="N50" s="6"/>
      <c r="P50" s="1"/>
      <c r="Q50" s="1"/>
      <c r="R50" s="1"/>
      <c r="S50" s="1"/>
      <c r="T50" s="1"/>
      <c r="U50" s="10"/>
      <c r="V50" s="4"/>
      <c r="W50" s="1"/>
    </row>
    <row r="51" spans="1:23" x14ac:dyDescent="0.35">
      <c r="A51" s="1">
        <v>39</v>
      </c>
      <c r="B51" s="1">
        <v>4648</v>
      </c>
      <c r="C51" s="1">
        <v>4443</v>
      </c>
      <c r="D51" s="4">
        <v>1024.5161572820507</v>
      </c>
      <c r="F51" s="1">
        <v>143</v>
      </c>
      <c r="G51" s="1">
        <v>8487</v>
      </c>
      <c r="H51" s="1">
        <v>8487</v>
      </c>
      <c r="I51" s="4">
        <v>2978.7074898449646</v>
      </c>
      <c r="J51" s="1"/>
      <c r="K51" s="6"/>
      <c r="L51" s="6"/>
      <c r="M51" s="6"/>
      <c r="N51" s="6"/>
      <c r="P51" s="1"/>
      <c r="Q51" s="1"/>
      <c r="R51" s="1"/>
      <c r="S51" s="1"/>
      <c r="T51" s="1"/>
      <c r="U51" s="10"/>
      <c r="V51" s="4"/>
      <c r="W51" s="1"/>
    </row>
    <row r="52" spans="1:23" x14ac:dyDescent="0.35">
      <c r="A52" s="1">
        <v>40</v>
      </c>
      <c r="B52" s="1">
        <v>5063</v>
      </c>
      <c r="C52" s="1">
        <v>5052</v>
      </c>
      <c r="D52" s="4">
        <v>1003.1563331504003</v>
      </c>
      <c r="F52" s="1">
        <v>144</v>
      </c>
      <c r="G52" s="1">
        <v>8588</v>
      </c>
      <c r="H52" s="1">
        <v>8583</v>
      </c>
      <c r="I52" s="4">
        <v>3014.5100784720853</v>
      </c>
      <c r="J52" s="1"/>
      <c r="K52" s="6"/>
      <c r="L52" s="6"/>
      <c r="M52" s="6"/>
      <c r="N52" s="6"/>
      <c r="P52" s="1"/>
      <c r="Q52" s="1"/>
      <c r="R52" s="1"/>
      <c r="S52" s="1"/>
      <c r="T52" s="1"/>
      <c r="U52" s="10"/>
      <c r="V52" s="4"/>
      <c r="W52" s="1"/>
    </row>
    <row r="53" spans="1:23" x14ac:dyDescent="0.35">
      <c r="A53" s="1">
        <v>41</v>
      </c>
      <c r="B53" s="1">
        <v>4660</v>
      </c>
      <c r="C53" s="1">
        <v>4660</v>
      </c>
      <c r="D53" s="4">
        <v>1011.0047267298796</v>
      </c>
      <c r="F53" s="1">
        <v>145</v>
      </c>
      <c r="G53" s="1">
        <v>8475</v>
      </c>
      <c r="H53" s="1">
        <v>8475</v>
      </c>
      <c r="I53" s="4">
        <v>2987.9457959650608</v>
      </c>
      <c r="J53" s="1"/>
      <c r="K53" s="6"/>
      <c r="L53" s="6"/>
      <c r="M53" s="6"/>
      <c r="N53" s="6"/>
      <c r="P53" s="1"/>
      <c r="Q53" s="1"/>
      <c r="R53" s="1"/>
      <c r="S53" s="1"/>
      <c r="T53" s="1"/>
      <c r="U53" s="10"/>
      <c r="V53" s="4"/>
      <c r="W53" s="1"/>
    </row>
    <row r="54" spans="1:23" x14ac:dyDescent="0.35">
      <c r="A54" s="1">
        <v>42</v>
      </c>
      <c r="B54" s="1">
        <v>5045</v>
      </c>
      <c r="C54" s="1">
        <v>5033</v>
      </c>
      <c r="D54" s="4">
        <v>996.64767074136762</v>
      </c>
      <c r="F54" s="1">
        <v>146</v>
      </c>
      <c r="G54" s="1">
        <v>8536</v>
      </c>
      <c r="H54" s="1">
        <v>8531</v>
      </c>
      <c r="I54" s="4">
        <v>2978.8489617458254</v>
      </c>
      <c r="J54" s="1"/>
      <c r="K54" s="6"/>
      <c r="L54" s="6"/>
      <c r="M54" s="6"/>
      <c r="N54" s="6"/>
      <c r="P54" s="1"/>
      <c r="Q54" s="1"/>
      <c r="R54" s="1"/>
      <c r="S54" s="1"/>
      <c r="T54" s="1"/>
      <c r="U54" s="10"/>
      <c r="V54" s="4"/>
      <c r="W54" s="1"/>
    </row>
    <row r="55" spans="1:23" x14ac:dyDescent="0.35">
      <c r="A55" s="1">
        <v>43</v>
      </c>
      <c r="B55" s="1">
        <v>4644</v>
      </c>
      <c r="C55" s="1">
        <v>4644</v>
      </c>
      <c r="D55" s="4">
        <v>1008.362258085981</v>
      </c>
      <c r="F55" s="1">
        <v>147</v>
      </c>
      <c r="G55" s="1">
        <v>8567</v>
      </c>
      <c r="H55" s="1">
        <v>8567</v>
      </c>
      <c r="I55" s="4">
        <v>3029.5033714792226</v>
      </c>
      <c r="J55" s="1"/>
      <c r="K55" s="6"/>
      <c r="L55" s="6"/>
      <c r="M55" s="6"/>
      <c r="N55" s="6"/>
      <c r="P55" s="1"/>
      <c r="Q55" s="1"/>
      <c r="R55" s="1"/>
      <c r="S55" s="1"/>
      <c r="T55" s="1"/>
      <c r="U55" s="10"/>
      <c r="V55" s="4"/>
      <c r="W55" s="1"/>
    </row>
    <row r="56" spans="1:23" x14ac:dyDescent="0.35">
      <c r="A56" s="1">
        <v>44</v>
      </c>
      <c r="B56" s="1">
        <v>5077</v>
      </c>
      <c r="C56" s="1">
        <v>5069</v>
      </c>
      <c r="D56" s="4">
        <v>995.30726881857845</v>
      </c>
      <c r="F56" s="1">
        <v>148</v>
      </c>
      <c r="G56" s="1">
        <v>8716</v>
      </c>
      <c r="H56" s="1">
        <v>8713</v>
      </c>
      <c r="I56" s="4">
        <v>3067.6031049806625</v>
      </c>
      <c r="J56" s="1"/>
      <c r="K56" s="6"/>
      <c r="L56" s="6"/>
      <c r="M56" s="6"/>
      <c r="N56" s="6"/>
      <c r="P56" s="1"/>
      <c r="Q56" s="1"/>
      <c r="R56" s="1"/>
      <c r="S56" s="1"/>
      <c r="T56" s="1"/>
      <c r="U56" s="10"/>
      <c r="V56" s="4"/>
      <c r="W56" s="1"/>
    </row>
    <row r="57" spans="1:23" x14ac:dyDescent="0.35">
      <c r="A57" s="1">
        <v>45</v>
      </c>
      <c r="B57" s="1">
        <v>4698</v>
      </c>
      <c r="C57" s="1">
        <v>4698</v>
      </c>
      <c r="D57" s="4">
        <v>1013.4831680043135</v>
      </c>
      <c r="F57" s="1">
        <v>149</v>
      </c>
      <c r="G57" s="1">
        <v>8540</v>
      </c>
      <c r="H57" s="1">
        <v>8540</v>
      </c>
      <c r="I57" s="4">
        <v>3026.5016979028587</v>
      </c>
      <c r="J57" s="1"/>
      <c r="K57" s="6"/>
      <c r="L57" s="6"/>
      <c r="M57" s="6"/>
      <c r="N57" s="6"/>
      <c r="P57" s="1"/>
      <c r="Q57" s="1"/>
      <c r="R57" s="1"/>
      <c r="S57" s="1"/>
      <c r="T57" s="1"/>
      <c r="U57" s="10"/>
      <c r="V57" s="4"/>
      <c r="W57" s="1"/>
    </row>
    <row r="58" spans="1:23" x14ac:dyDescent="0.35">
      <c r="A58" s="1">
        <v>46</v>
      </c>
      <c r="B58" s="1">
        <v>5070</v>
      </c>
      <c r="C58" s="1">
        <v>5046</v>
      </c>
      <c r="D58" s="4">
        <v>997.86291482450906</v>
      </c>
      <c r="F58" s="1">
        <v>150</v>
      </c>
      <c r="G58" s="1">
        <v>8611</v>
      </c>
      <c r="H58" s="1">
        <v>8604</v>
      </c>
      <c r="I58" s="4">
        <v>3017.2457930602832</v>
      </c>
      <c r="J58" s="1"/>
      <c r="K58" s="6"/>
      <c r="L58" s="6"/>
      <c r="M58" s="6"/>
      <c r="N58" s="6"/>
      <c r="P58" s="1"/>
      <c r="Q58" s="1"/>
      <c r="R58" s="1"/>
      <c r="S58" s="1"/>
      <c r="T58" s="1"/>
      <c r="U58" s="10"/>
      <c r="V58" s="4"/>
      <c r="W58" s="1"/>
    </row>
    <row r="59" spans="1:23" x14ac:dyDescent="0.35">
      <c r="A59" s="1">
        <v>47</v>
      </c>
      <c r="B59" s="1">
        <v>4595</v>
      </c>
      <c r="C59" s="1">
        <v>4256</v>
      </c>
      <c r="D59" s="4">
        <v>995.69747615169035</v>
      </c>
      <c r="F59" s="1">
        <v>151</v>
      </c>
      <c r="G59" s="1">
        <v>8584</v>
      </c>
      <c r="H59" s="1">
        <v>8584</v>
      </c>
      <c r="I59" s="4">
        <v>3021.3722842090647</v>
      </c>
      <c r="J59" s="1"/>
      <c r="K59" s="6"/>
      <c r="L59" s="6"/>
      <c r="M59" s="6"/>
      <c r="N59" s="6"/>
      <c r="P59" s="1"/>
      <c r="Q59" s="1"/>
      <c r="R59" s="1"/>
      <c r="S59" s="1"/>
      <c r="T59" s="1"/>
      <c r="U59" s="10"/>
      <c r="V59" s="4"/>
      <c r="W59" s="1"/>
    </row>
    <row r="60" spans="1:23" x14ac:dyDescent="0.35">
      <c r="A60" s="1">
        <v>48</v>
      </c>
      <c r="B60" s="1">
        <v>5141</v>
      </c>
      <c r="C60" s="1">
        <v>5120</v>
      </c>
      <c r="D60" s="4">
        <v>1020.577590476023</v>
      </c>
      <c r="F60" s="1">
        <v>152</v>
      </c>
      <c r="G60" s="1">
        <v>8447</v>
      </c>
      <c r="H60" s="1">
        <v>8443</v>
      </c>
      <c r="I60" s="4">
        <v>2970.8555606048321</v>
      </c>
      <c r="J60" s="1"/>
      <c r="K60" s="6"/>
      <c r="L60" s="6"/>
      <c r="M60" s="6"/>
      <c r="N60" s="6"/>
      <c r="P60" s="1"/>
      <c r="Q60" s="1"/>
      <c r="R60" s="1"/>
      <c r="S60" s="1"/>
      <c r="T60" s="1"/>
      <c r="U60" s="10"/>
      <c r="V60" s="4"/>
      <c r="W60" s="1"/>
    </row>
    <row r="61" spans="1:23" x14ac:dyDescent="0.35">
      <c r="A61" s="1">
        <v>49</v>
      </c>
      <c r="B61" s="1">
        <v>4622</v>
      </c>
      <c r="C61" s="1">
        <v>4622</v>
      </c>
      <c r="D61" s="4">
        <v>993.51998667407315</v>
      </c>
      <c r="F61" s="1">
        <v>153</v>
      </c>
      <c r="G61" s="1">
        <v>8532</v>
      </c>
      <c r="H61" s="1">
        <v>8532</v>
      </c>
      <c r="I61" s="4">
        <v>2990.0909642747138</v>
      </c>
      <c r="J61" s="1"/>
      <c r="K61" s="6"/>
      <c r="L61" s="6"/>
      <c r="M61" s="6"/>
      <c r="N61" s="6"/>
      <c r="P61" s="1"/>
      <c r="Q61" s="1"/>
      <c r="R61" s="1"/>
      <c r="S61" s="1"/>
      <c r="T61" s="1"/>
      <c r="U61" s="10"/>
      <c r="V61" s="4"/>
      <c r="W61" s="1"/>
    </row>
    <row r="62" spans="1:23" x14ac:dyDescent="0.35">
      <c r="A62" s="1">
        <v>50</v>
      </c>
      <c r="B62" s="1">
        <v>4996</v>
      </c>
      <c r="C62" s="1">
        <v>4952</v>
      </c>
      <c r="D62" s="4">
        <v>973.79854903556406</v>
      </c>
      <c r="F62" s="1">
        <v>154</v>
      </c>
      <c r="G62" s="1">
        <v>8653</v>
      </c>
      <c r="H62" s="1">
        <v>8648</v>
      </c>
      <c r="I62" s="4">
        <v>3042.2778612119146</v>
      </c>
      <c r="J62" s="1"/>
      <c r="K62" s="6"/>
      <c r="L62" s="6"/>
      <c r="M62" s="6"/>
      <c r="N62" s="6"/>
      <c r="P62" s="1"/>
      <c r="Q62" s="1"/>
      <c r="R62" s="1"/>
      <c r="S62" s="1"/>
      <c r="T62" s="1"/>
      <c r="U62" s="10"/>
      <c r="V62" s="4"/>
      <c r="W62" s="1"/>
    </row>
    <row r="63" spans="1:23" x14ac:dyDescent="0.35">
      <c r="A63" s="1">
        <v>51</v>
      </c>
      <c r="B63" s="1">
        <v>4633</v>
      </c>
      <c r="C63" s="1">
        <v>4633</v>
      </c>
      <c r="D63" s="4">
        <v>1009.0207777247997</v>
      </c>
      <c r="F63" s="1">
        <v>155</v>
      </c>
      <c r="G63" s="1">
        <v>8393</v>
      </c>
      <c r="H63" s="1">
        <v>8393</v>
      </c>
      <c r="I63" s="4">
        <v>2945.8447746292222</v>
      </c>
      <c r="J63" s="1"/>
      <c r="K63" s="6"/>
      <c r="L63" s="6"/>
      <c r="M63" s="6"/>
      <c r="N63" s="6"/>
      <c r="P63" s="1"/>
      <c r="Q63" s="1"/>
      <c r="R63" s="1"/>
      <c r="S63" s="1"/>
      <c r="T63" s="1"/>
      <c r="U63" s="10"/>
      <c r="V63" s="4"/>
      <c r="W63" s="1"/>
    </row>
    <row r="64" spans="1:23" x14ac:dyDescent="0.35">
      <c r="A64" s="1">
        <v>52</v>
      </c>
      <c r="B64" s="1">
        <v>5073</v>
      </c>
      <c r="C64" s="1">
        <v>5030</v>
      </c>
      <c r="D64" s="4">
        <v>996.23689745931188</v>
      </c>
      <c r="F64" s="1">
        <v>156</v>
      </c>
      <c r="G64" s="1">
        <v>8506</v>
      </c>
      <c r="H64" s="1">
        <v>8503</v>
      </c>
      <c r="I64" s="4">
        <v>2964.4231593265431</v>
      </c>
      <c r="J64" s="1"/>
      <c r="K64" s="6"/>
      <c r="L64" s="6"/>
      <c r="M64" s="6"/>
      <c r="N64" s="6"/>
      <c r="P64" s="1"/>
      <c r="Q64" s="1"/>
      <c r="R64" s="1"/>
      <c r="S64" s="1"/>
      <c r="T64" s="1"/>
      <c r="U64" s="10"/>
      <c r="V64" s="4"/>
      <c r="W64" s="1"/>
    </row>
    <row r="65" spans="7:23" x14ac:dyDescent="0.35">
      <c r="G65" s="7"/>
      <c r="H65" s="7"/>
      <c r="K65" s="6"/>
      <c r="L65" s="6"/>
      <c r="M65" s="6"/>
      <c r="N65" s="6"/>
      <c r="O65" s="8"/>
      <c r="P65" s="1"/>
      <c r="Q65" s="1"/>
      <c r="R65" s="1"/>
      <c r="S65" s="1"/>
      <c r="T65" s="1"/>
      <c r="U65" s="10"/>
      <c r="V65" s="4"/>
      <c r="W65" s="1"/>
    </row>
    <row r="66" spans="7:23" x14ac:dyDescent="0.35">
      <c r="G66" s="7"/>
      <c r="H66" s="7"/>
      <c r="K66" s="6"/>
      <c r="L66" s="6"/>
      <c r="M66" s="6"/>
      <c r="N66" s="6"/>
      <c r="O66" s="8"/>
      <c r="P66" s="1"/>
      <c r="Q66" s="1"/>
      <c r="R66" s="1"/>
      <c r="S66" s="1"/>
      <c r="T66" s="1"/>
      <c r="U66" s="10"/>
      <c r="V66" s="4"/>
      <c r="W66" s="1"/>
    </row>
    <row r="67" spans="7:23" x14ac:dyDescent="0.35">
      <c r="G67" s="7"/>
      <c r="H67" s="7"/>
      <c r="K67" s="6"/>
      <c r="L67" s="6"/>
      <c r="M67" s="6"/>
      <c r="N67" s="6"/>
      <c r="O67" s="8"/>
      <c r="P67" s="1"/>
      <c r="Q67" s="1"/>
      <c r="R67" s="1"/>
      <c r="S67" s="1"/>
      <c r="T67" s="1"/>
      <c r="U67" s="10"/>
      <c r="V67" s="4"/>
      <c r="W67" s="1"/>
    </row>
    <row r="68" spans="7:23" x14ac:dyDescent="0.35">
      <c r="G68" s="7"/>
      <c r="H68" s="7"/>
      <c r="K68" s="6"/>
      <c r="L68" s="6"/>
      <c r="M68" s="6"/>
      <c r="N68" s="6"/>
      <c r="O68" s="8"/>
      <c r="P68" s="1"/>
      <c r="Q68" s="1"/>
      <c r="R68" s="1"/>
      <c r="S68" s="1"/>
      <c r="T68" s="1"/>
      <c r="U68" s="10"/>
      <c r="V68" s="4"/>
      <c r="W68" s="1"/>
    </row>
    <row r="69" spans="7:23" x14ac:dyDescent="0.35">
      <c r="G69" s="7"/>
      <c r="H69" s="7"/>
      <c r="K69" s="6"/>
      <c r="L69" s="6"/>
      <c r="M69" s="6"/>
      <c r="N69" s="6"/>
      <c r="O69" s="8"/>
      <c r="P69" s="1"/>
      <c r="Q69" s="1"/>
      <c r="R69" s="1"/>
      <c r="S69" s="1"/>
      <c r="T69" s="1"/>
      <c r="U69" s="10"/>
      <c r="V69" s="4"/>
      <c r="W69" s="1"/>
    </row>
    <row r="70" spans="7:23" x14ac:dyDescent="0.35">
      <c r="G70" s="7"/>
      <c r="H70" s="7"/>
      <c r="K70" s="6"/>
      <c r="L70" s="6"/>
      <c r="M70" s="6"/>
      <c r="N70" s="6"/>
      <c r="O70" s="8"/>
      <c r="P70" s="1"/>
      <c r="Q70" s="1"/>
      <c r="R70" s="1"/>
      <c r="S70" s="1"/>
      <c r="T70" s="1"/>
      <c r="U70" s="10"/>
      <c r="V70" s="4"/>
      <c r="W70" s="1"/>
    </row>
    <row r="71" spans="7:23" x14ac:dyDescent="0.35">
      <c r="G71" s="7"/>
      <c r="H71" s="7"/>
      <c r="K71" s="6"/>
      <c r="L71" s="6"/>
      <c r="M71" s="6"/>
      <c r="N71" s="6"/>
      <c r="O71" s="8"/>
      <c r="P71" s="1"/>
      <c r="Q71" s="1"/>
      <c r="R71" s="1"/>
      <c r="S71" s="1"/>
      <c r="T71" s="1"/>
      <c r="U71" s="10"/>
      <c r="V71" s="4"/>
      <c r="W71" s="1"/>
    </row>
    <row r="72" spans="7:23" x14ac:dyDescent="0.35">
      <c r="G72" s="7"/>
      <c r="H72" s="7"/>
      <c r="K72" s="6"/>
      <c r="L72" s="6"/>
      <c r="M72" s="6"/>
      <c r="N72" s="6"/>
      <c r="O72" s="8"/>
      <c r="P72" s="1"/>
      <c r="Q72" s="1"/>
      <c r="R72" s="1"/>
      <c r="S72" s="1"/>
      <c r="T72" s="1"/>
      <c r="U72" s="10"/>
      <c r="V72" s="4"/>
      <c r="W72" s="1"/>
    </row>
    <row r="73" spans="7:23" x14ac:dyDescent="0.35">
      <c r="G73" s="7"/>
      <c r="H73" s="7"/>
      <c r="K73" s="6"/>
      <c r="L73" s="6"/>
      <c r="M73" s="6"/>
      <c r="N73" s="6"/>
      <c r="O73" s="8"/>
      <c r="P73" s="1"/>
      <c r="Q73" s="1"/>
      <c r="R73" s="1"/>
      <c r="S73" s="1"/>
      <c r="T73" s="1"/>
      <c r="U73" s="10"/>
      <c r="V73" s="4"/>
      <c r="W73" s="1"/>
    </row>
    <row r="74" spans="7:23" x14ac:dyDescent="0.35">
      <c r="G74" s="7"/>
      <c r="H74" s="7"/>
      <c r="K74" s="6"/>
      <c r="L74" s="6"/>
      <c r="M74" s="6"/>
      <c r="N74" s="6"/>
      <c r="O74" s="8"/>
      <c r="P74" s="1"/>
      <c r="Q74" s="1"/>
      <c r="R74" s="1"/>
      <c r="S74" s="1"/>
      <c r="T74" s="1"/>
      <c r="U74" s="10"/>
      <c r="V74" s="4"/>
      <c r="W74" s="1"/>
    </row>
    <row r="75" spans="7:23" x14ac:dyDescent="0.35">
      <c r="G75" s="7"/>
      <c r="H75" s="7"/>
      <c r="K75" s="6"/>
      <c r="L75" s="6"/>
      <c r="M75" s="6"/>
      <c r="N75" s="6"/>
      <c r="O75" s="8"/>
      <c r="P75" s="1"/>
      <c r="Q75" s="1"/>
      <c r="R75" s="1"/>
      <c r="S75" s="1"/>
      <c r="T75" s="1"/>
      <c r="U75" s="10"/>
      <c r="V75" s="4"/>
      <c r="W75" s="1"/>
    </row>
    <row r="76" spans="7:23" x14ac:dyDescent="0.35">
      <c r="G76" s="7"/>
      <c r="K76" s="6"/>
      <c r="L76" s="6"/>
      <c r="M76" s="6"/>
      <c r="N76" s="6"/>
      <c r="O76" s="8"/>
      <c r="P76" s="1"/>
      <c r="Q76" s="1"/>
      <c r="R76" s="1"/>
      <c r="S76" s="1"/>
      <c r="T76" s="1"/>
      <c r="U76" s="10"/>
      <c r="V76" s="4"/>
      <c r="W76" s="1"/>
    </row>
    <row r="77" spans="7:23" x14ac:dyDescent="0.35">
      <c r="G77" s="7"/>
      <c r="H77" s="7"/>
      <c r="K77" s="6"/>
      <c r="L77" s="6"/>
      <c r="M77" s="6"/>
      <c r="N77" s="6"/>
      <c r="O77" s="8"/>
      <c r="P77" s="1"/>
      <c r="Q77" s="1"/>
      <c r="R77" s="1"/>
      <c r="S77" s="1"/>
      <c r="T77" s="1"/>
      <c r="U77" s="10"/>
      <c r="V77" s="4"/>
      <c r="W77" s="1"/>
    </row>
    <row r="78" spans="7:23" x14ac:dyDescent="0.35">
      <c r="G78" s="7"/>
      <c r="H78" s="7"/>
      <c r="K78" s="6"/>
      <c r="L78" s="6"/>
      <c r="M78" s="6"/>
      <c r="N78" s="6"/>
      <c r="O78" s="8"/>
      <c r="P78" s="1"/>
      <c r="Q78" s="1"/>
      <c r="R78" s="1"/>
      <c r="S78" s="1"/>
      <c r="T78" s="1"/>
      <c r="U78" s="10"/>
      <c r="V78" s="4"/>
      <c r="W78" s="1"/>
    </row>
    <row r="79" spans="7:23" x14ac:dyDescent="0.35">
      <c r="G79" s="7"/>
      <c r="H79" s="7"/>
      <c r="K79" s="6"/>
      <c r="L79" s="6"/>
      <c r="M79" s="6"/>
      <c r="N79" s="6"/>
      <c r="O79" s="8"/>
      <c r="P79" s="1"/>
      <c r="Q79" s="1"/>
      <c r="R79" s="1"/>
      <c r="S79" s="1"/>
      <c r="T79" s="1"/>
      <c r="U79" s="10"/>
      <c r="V79" s="4"/>
      <c r="W79" s="1"/>
    </row>
    <row r="80" spans="7:23" x14ac:dyDescent="0.35">
      <c r="G80" s="7"/>
      <c r="H80" s="7"/>
      <c r="K80" s="6"/>
      <c r="L80" s="6"/>
      <c r="M80" s="6"/>
      <c r="N80" s="6"/>
      <c r="O80" s="8"/>
      <c r="P80" s="1"/>
      <c r="Q80" s="1"/>
      <c r="R80" s="1"/>
      <c r="S80" s="1"/>
      <c r="T80" s="1"/>
      <c r="U80" s="10"/>
      <c r="V80" s="4"/>
      <c r="W80" s="1"/>
    </row>
    <row r="81" spans="7:23" x14ac:dyDescent="0.35">
      <c r="G81" s="7"/>
      <c r="H81" s="7"/>
      <c r="K81" s="6"/>
      <c r="L81" s="6"/>
      <c r="M81" s="6"/>
      <c r="N81" s="6"/>
      <c r="O81" s="8"/>
      <c r="P81" s="1"/>
      <c r="Q81" s="1"/>
      <c r="R81" s="1"/>
      <c r="S81" s="1"/>
      <c r="T81" s="1"/>
      <c r="U81" s="10"/>
      <c r="V81" s="4"/>
      <c r="W81" s="1"/>
    </row>
    <row r="82" spans="7:23" x14ac:dyDescent="0.35">
      <c r="G82" s="7"/>
      <c r="H82" s="7"/>
      <c r="K82" s="6"/>
      <c r="L82" s="6"/>
      <c r="M82" s="6"/>
      <c r="N82" s="6"/>
      <c r="O82" s="8"/>
      <c r="P82" s="1"/>
      <c r="Q82" s="1"/>
      <c r="R82" s="1"/>
      <c r="S82" s="1"/>
      <c r="T82" s="1"/>
      <c r="U82" s="10"/>
      <c r="V82" s="4"/>
      <c r="W82" s="1"/>
    </row>
    <row r="83" spans="7:23" x14ac:dyDescent="0.35">
      <c r="G83" s="7"/>
      <c r="H83" s="7"/>
      <c r="K83" s="6"/>
      <c r="L83" s="6"/>
      <c r="M83" s="6"/>
      <c r="N83" s="6"/>
      <c r="O83" s="8"/>
      <c r="P83" s="1"/>
      <c r="Q83" s="1"/>
      <c r="R83" s="1"/>
      <c r="S83" s="1"/>
      <c r="T83" s="1"/>
      <c r="U83" s="10"/>
      <c r="V83" s="4"/>
      <c r="W83" s="1"/>
    </row>
    <row r="84" spans="7:23" x14ac:dyDescent="0.35">
      <c r="G84" s="7"/>
      <c r="H84" s="7"/>
      <c r="K84" s="6"/>
      <c r="L84" s="6"/>
      <c r="M84" s="6"/>
      <c r="N84" s="6"/>
      <c r="O84" s="8"/>
      <c r="P84" s="1"/>
      <c r="Q84" s="1"/>
      <c r="R84" s="1"/>
      <c r="S84" s="1"/>
      <c r="T84" s="1"/>
      <c r="U84" s="10"/>
      <c r="V84" s="4"/>
      <c r="W84" s="1"/>
    </row>
    <row r="85" spans="7:23" x14ac:dyDescent="0.35">
      <c r="G85" s="7"/>
      <c r="H85" s="7"/>
      <c r="K85" s="6"/>
      <c r="L85" s="6"/>
      <c r="M85" s="6"/>
      <c r="N85" s="6"/>
      <c r="O85" s="8"/>
      <c r="P85" s="1"/>
      <c r="Q85" s="1"/>
      <c r="R85" s="1"/>
      <c r="S85" s="1"/>
      <c r="T85" s="1"/>
      <c r="U85" s="10"/>
      <c r="V85" s="4"/>
      <c r="W85" s="1"/>
    </row>
    <row r="86" spans="7:23" x14ac:dyDescent="0.35">
      <c r="G86" s="7"/>
      <c r="H86" s="7"/>
      <c r="K86" s="6"/>
      <c r="L86" s="6"/>
      <c r="M86" s="6"/>
      <c r="N86" s="6"/>
      <c r="O86" s="8"/>
      <c r="P86" s="1"/>
      <c r="Q86" s="1"/>
      <c r="R86" s="1"/>
      <c r="S86" s="1"/>
      <c r="T86" s="1"/>
      <c r="U86" s="10"/>
      <c r="V86" s="4"/>
      <c r="W86" s="1"/>
    </row>
    <row r="87" spans="7:23" x14ac:dyDescent="0.35">
      <c r="G87" s="7"/>
      <c r="H87" s="7"/>
      <c r="K87" s="6"/>
      <c r="L87" s="6"/>
      <c r="M87" s="6"/>
      <c r="N87" s="6"/>
      <c r="O87" s="8"/>
      <c r="P87" s="1"/>
      <c r="Q87" s="1"/>
      <c r="R87" s="1"/>
      <c r="S87" s="1"/>
      <c r="T87" s="1"/>
      <c r="U87" s="10"/>
      <c r="V87" s="4"/>
      <c r="W87" s="1"/>
    </row>
    <row r="88" spans="7:23" x14ac:dyDescent="0.35">
      <c r="G88" s="7"/>
      <c r="H88" s="7"/>
      <c r="K88" s="6"/>
      <c r="L88" s="6"/>
      <c r="M88" s="6"/>
      <c r="N88" s="6"/>
      <c r="O88" s="8"/>
      <c r="P88" s="1"/>
      <c r="Q88" s="1"/>
      <c r="R88" s="1"/>
      <c r="S88" s="1"/>
      <c r="T88" s="1"/>
      <c r="U88" s="10"/>
      <c r="V88" s="4"/>
      <c r="W88" s="1"/>
    </row>
    <row r="89" spans="7:23" x14ac:dyDescent="0.35">
      <c r="G89" s="7"/>
      <c r="H89" s="7"/>
      <c r="K89" s="6"/>
      <c r="L89" s="6"/>
      <c r="M89" s="6"/>
      <c r="N89" s="6"/>
      <c r="O89" s="8"/>
      <c r="P89" s="1"/>
      <c r="Q89" s="1"/>
      <c r="R89" s="1"/>
      <c r="S89" s="1"/>
      <c r="T89" s="1"/>
      <c r="U89" s="10"/>
      <c r="V89" s="4"/>
      <c r="W89" s="1"/>
    </row>
    <row r="90" spans="7:23" x14ac:dyDescent="0.35">
      <c r="G90" s="7"/>
      <c r="H90" s="7"/>
      <c r="K90" s="6"/>
      <c r="L90" s="6"/>
      <c r="M90" s="6"/>
      <c r="N90" s="6"/>
      <c r="O90" s="8"/>
      <c r="P90" s="1"/>
      <c r="Q90" s="1"/>
      <c r="R90" s="1"/>
      <c r="S90" s="1"/>
      <c r="T90" s="1"/>
      <c r="U90" s="10"/>
      <c r="V90" s="4"/>
      <c r="W90" s="1"/>
    </row>
    <row r="91" spans="7:23" x14ac:dyDescent="0.35">
      <c r="G91" s="7"/>
      <c r="H91" s="7"/>
      <c r="K91" s="6"/>
      <c r="L91" s="6"/>
      <c r="M91" s="6"/>
      <c r="N91" s="6"/>
      <c r="O91" s="8"/>
      <c r="P91" s="1"/>
      <c r="Q91" s="1"/>
      <c r="R91" s="1"/>
      <c r="S91" s="1"/>
      <c r="T91" s="1"/>
      <c r="U91" s="10"/>
      <c r="V91" s="4"/>
      <c r="W91" s="1"/>
    </row>
    <row r="92" spans="7:23" x14ac:dyDescent="0.35">
      <c r="G92" s="7"/>
      <c r="H92" s="7"/>
      <c r="K92" s="6"/>
      <c r="L92" s="6"/>
      <c r="M92" s="6"/>
      <c r="N92" s="6"/>
      <c r="O92" s="8"/>
      <c r="P92" s="1"/>
      <c r="Q92" s="1"/>
      <c r="R92" s="1"/>
      <c r="S92" s="1"/>
      <c r="T92" s="1"/>
      <c r="U92" s="10"/>
      <c r="V92" s="4"/>
      <c r="W92" s="1"/>
    </row>
    <row r="93" spans="7:23" x14ac:dyDescent="0.35">
      <c r="G93" s="7"/>
      <c r="H93" s="7"/>
      <c r="K93" s="6"/>
      <c r="L93" s="6"/>
      <c r="M93" s="6"/>
      <c r="N93" s="6"/>
      <c r="O93" s="8"/>
      <c r="P93" s="1"/>
      <c r="Q93" s="1"/>
      <c r="R93" s="1"/>
      <c r="S93" s="1"/>
      <c r="T93" s="1"/>
      <c r="U93" s="10"/>
      <c r="V93" s="4"/>
      <c r="W93" s="1"/>
    </row>
    <row r="94" spans="7:23" x14ac:dyDescent="0.35">
      <c r="G94" s="7"/>
      <c r="H94" s="7"/>
      <c r="K94" s="6"/>
      <c r="L94" s="6"/>
      <c r="M94" s="6"/>
      <c r="N94" s="6"/>
      <c r="O94" s="8"/>
      <c r="P94" s="1"/>
      <c r="Q94" s="1"/>
      <c r="R94" s="1"/>
      <c r="S94" s="1"/>
      <c r="T94" s="1"/>
      <c r="U94" s="10"/>
      <c r="V94" s="4"/>
      <c r="W94" s="1"/>
    </row>
    <row r="95" spans="7:23" x14ac:dyDescent="0.35">
      <c r="G95" s="7"/>
      <c r="H95" s="7"/>
      <c r="K95" s="6"/>
      <c r="L95" s="6"/>
      <c r="M95" s="6"/>
      <c r="N95" s="6"/>
      <c r="O95" s="8"/>
      <c r="P95" s="1"/>
      <c r="Q95" s="1"/>
      <c r="R95" s="1"/>
      <c r="S95" s="1"/>
      <c r="T95" s="1"/>
      <c r="U95" s="10"/>
      <c r="V95" s="4"/>
      <c r="W95" s="1"/>
    </row>
    <row r="96" spans="7:23" x14ac:dyDescent="0.35">
      <c r="G96" s="7"/>
      <c r="H96" s="7"/>
      <c r="K96" s="6"/>
      <c r="L96" s="6"/>
      <c r="M96" s="6"/>
      <c r="N96" s="6"/>
      <c r="O96" s="8"/>
      <c r="P96" s="1"/>
      <c r="Q96" s="1"/>
      <c r="R96" s="1"/>
      <c r="S96" s="1"/>
      <c r="T96" s="1"/>
      <c r="U96" s="10"/>
      <c r="V96" s="4"/>
      <c r="W96" s="1"/>
    </row>
    <row r="97" spans="7:23" x14ac:dyDescent="0.35">
      <c r="G97" s="7"/>
      <c r="H97" s="7"/>
      <c r="K97" s="6"/>
      <c r="L97" s="6"/>
      <c r="M97" s="6"/>
      <c r="N97" s="6"/>
      <c r="O97" s="8"/>
      <c r="P97" s="1"/>
      <c r="Q97" s="1"/>
      <c r="R97" s="1"/>
      <c r="S97" s="1"/>
      <c r="T97" s="1"/>
      <c r="U97" s="10"/>
      <c r="V97" s="4"/>
      <c r="W97" s="1"/>
    </row>
    <row r="98" spans="7:23" x14ac:dyDescent="0.35">
      <c r="G98" s="7"/>
      <c r="H98" s="7"/>
      <c r="K98" s="6"/>
      <c r="L98" s="6"/>
      <c r="M98" s="6"/>
      <c r="N98" s="6"/>
      <c r="O98" s="8"/>
      <c r="P98" s="1"/>
      <c r="Q98" s="1"/>
      <c r="R98" s="1"/>
      <c r="S98" s="1"/>
      <c r="T98" s="1"/>
      <c r="U98" s="10"/>
      <c r="V98" s="4"/>
      <c r="W98" s="1"/>
    </row>
    <row r="99" spans="7:23" x14ac:dyDescent="0.35">
      <c r="G99" s="7"/>
      <c r="H99" s="7"/>
      <c r="K99" s="6"/>
      <c r="L99" s="6"/>
      <c r="M99" s="6"/>
      <c r="N99" s="6"/>
      <c r="O99" s="8"/>
      <c r="P99" s="1"/>
      <c r="Q99" s="1"/>
      <c r="R99" s="1"/>
      <c r="S99" s="1"/>
      <c r="T99" s="1"/>
      <c r="U99" s="10"/>
      <c r="V99" s="4"/>
      <c r="W99" s="1"/>
    </row>
    <row r="100" spans="7:23" x14ac:dyDescent="0.35">
      <c r="G100" s="7"/>
      <c r="H100" s="7"/>
      <c r="K100" s="6"/>
      <c r="L100" s="6"/>
      <c r="M100" s="6"/>
      <c r="N100" s="6"/>
      <c r="O100" s="8"/>
      <c r="P100" s="1"/>
      <c r="Q100" s="1"/>
      <c r="R100" s="1"/>
      <c r="S100" s="1"/>
      <c r="T100" s="1"/>
      <c r="U100" s="10"/>
      <c r="V100" s="4"/>
      <c r="W100" s="1"/>
    </row>
    <row r="101" spans="7:23" x14ac:dyDescent="0.35">
      <c r="G101" s="7"/>
      <c r="H101" s="7"/>
      <c r="K101" s="6"/>
      <c r="L101" s="6"/>
      <c r="M101" s="6"/>
      <c r="N101" s="6"/>
      <c r="O101" s="8"/>
      <c r="P101" s="1"/>
      <c r="Q101" s="1"/>
      <c r="R101" s="1"/>
      <c r="S101" s="1"/>
      <c r="T101" s="1"/>
      <c r="U101" s="10"/>
      <c r="V101" s="4"/>
      <c r="W101" s="1"/>
    </row>
    <row r="102" spans="7:23" x14ac:dyDescent="0.35">
      <c r="G102" s="7"/>
      <c r="H102" s="7"/>
      <c r="K102" s="6"/>
      <c r="L102" s="6"/>
      <c r="M102" s="6"/>
      <c r="N102" s="6"/>
      <c r="O102" s="8"/>
      <c r="P102" s="1"/>
      <c r="Q102" s="1"/>
      <c r="R102" s="1"/>
      <c r="S102" s="1"/>
      <c r="T102" s="1"/>
      <c r="U102" s="10"/>
      <c r="V102" s="4"/>
      <c r="W102" s="1"/>
    </row>
    <row r="103" spans="7:23" x14ac:dyDescent="0.35">
      <c r="G103" s="7"/>
      <c r="H103" s="7"/>
      <c r="K103" s="6"/>
      <c r="L103" s="6"/>
      <c r="M103" s="6"/>
      <c r="N103" s="6"/>
      <c r="O103" s="8"/>
      <c r="P103" s="1"/>
      <c r="Q103" s="1"/>
      <c r="R103" s="1"/>
      <c r="S103" s="1"/>
      <c r="T103" s="1"/>
      <c r="U103" s="10"/>
      <c r="V103" s="4"/>
      <c r="W103" s="1"/>
    </row>
    <row r="104" spans="7:23" x14ac:dyDescent="0.35">
      <c r="G104" s="7"/>
      <c r="H104" s="7"/>
      <c r="K104" s="6"/>
      <c r="L104" s="6"/>
      <c r="M104" s="6"/>
      <c r="N104" s="6"/>
      <c r="O104" s="8"/>
      <c r="P104" s="1"/>
      <c r="Q104" s="1"/>
      <c r="R104" s="1"/>
      <c r="S104" s="1"/>
      <c r="T104" s="1"/>
      <c r="U104" s="10"/>
      <c r="V104" s="4"/>
      <c r="W104" s="1"/>
    </row>
    <row r="105" spans="7:23" x14ac:dyDescent="0.35">
      <c r="G105" s="7"/>
      <c r="H105" s="7"/>
      <c r="K105" s="6"/>
      <c r="L105" s="6"/>
      <c r="M105" s="6"/>
      <c r="N105" s="6"/>
      <c r="O105" s="8"/>
      <c r="P105" s="1"/>
      <c r="Q105" s="1"/>
      <c r="R105" s="1"/>
      <c r="S105" s="1"/>
      <c r="T105" s="1"/>
      <c r="U105" s="10"/>
      <c r="V105" s="4"/>
      <c r="W105" s="1"/>
    </row>
    <row r="106" spans="7:23" x14ac:dyDescent="0.35">
      <c r="G106" s="7"/>
      <c r="H106" s="7"/>
      <c r="K106" s="6"/>
      <c r="L106" s="6"/>
      <c r="M106" s="6"/>
      <c r="N106" s="6"/>
      <c r="O106" s="8"/>
      <c r="P106" s="1"/>
      <c r="Q106" s="1"/>
      <c r="R106" s="1"/>
      <c r="S106" s="1"/>
      <c r="T106" s="1"/>
      <c r="U106" s="10"/>
      <c r="V106" s="4"/>
      <c r="W106" s="1"/>
    </row>
    <row r="107" spans="7:23" x14ac:dyDescent="0.35">
      <c r="G107" s="7"/>
      <c r="H107" s="7"/>
      <c r="K107" s="6"/>
      <c r="L107" s="6"/>
      <c r="M107" s="6"/>
      <c r="N107" s="6"/>
      <c r="O107" s="8"/>
      <c r="P107" s="1"/>
      <c r="Q107" s="1"/>
      <c r="R107" s="1"/>
      <c r="S107" s="1"/>
      <c r="T107" s="1"/>
      <c r="U107" s="10"/>
      <c r="V107" s="4"/>
      <c r="W107" s="1"/>
    </row>
    <row r="108" spans="7:23" x14ac:dyDescent="0.35">
      <c r="G108" s="7"/>
      <c r="H108" s="7"/>
      <c r="K108" s="6"/>
      <c r="L108" s="6"/>
      <c r="M108" s="6"/>
      <c r="N108" s="6"/>
      <c r="O108" s="8"/>
      <c r="P108" s="1"/>
      <c r="Q108" s="1"/>
      <c r="R108" s="1"/>
      <c r="S108" s="1"/>
      <c r="T108" s="1"/>
      <c r="U108" s="10"/>
      <c r="V108" s="4"/>
      <c r="W108" s="1"/>
    </row>
    <row r="109" spans="7:23" x14ac:dyDescent="0.35">
      <c r="G109" s="7"/>
      <c r="H109" s="7"/>
      <c r="K109" s="6"/>
      <c r="L109" s="6"/>
      <c r="M109" s="6"/>
      <c r="N109" s="6"/>
      <c r="O109" s="8"/>
      <c r="P109" s="1"/>
      <c r="Q109" s="1"/>
      <c r="R109" s="1"/>
      <c r="S109" s="1"/>
      <c r="T109" s="1"/>
      <c r="U109" s="10"/>
      <c r="V109" s="4"/>
      <c r="W109" s="1"/>
    </row>
    <row r="110" spans="7:23" x14ac:dyDescent="0.35">
      <c r="G110" s="7"/>
      <c r="H110" s="7"/>
      <c r="K110" s="6"/>
      <c r="L110" s="6"/>
      <c r="M110" s="6"/>
      <c r="N110" s="6"/>
      <c r="O110" s="8"/>
      <c r="P110" s="1"/>
      <c r="Q110" s="1"/>
      <c r="R110" s="1"/>
      <c r="S110" s="1"/>
      <c r="T110" s="1"/>
      <c r="U110" s="10"/>
      <c r="V110" s="4"/>
      <c r="W110" s="1"/>
    </row>
    <row r="111" spans="7:23" x14ac:dyDescent="0.35">
      <c r="G111" s="7"/>
      <c r="H111" s="7"/>
      <c r="K111" s="6"/>
      <c r="L111" s="6"/>
      <c r="M111" s="6"/>
      <c r="N111" s="6"/>
      <c r="O111" s="8"/>
      <c r="P111" s="1"/>
      <c r="Q111" s="1"/>
      <c r="R111" s="1"/>
      <c r="S111" s="1"/>
      <c r="T111" s="1"/>
      <c r="U111" s="10"/>
      <c r="V111" s="4"/>
      <c r="W111" s="1"/>
    </row>
    <row r="112" spans="7:23" x14ac:dyDescent="0.35">
      <c r="K112" s="6"/>
      <c r="L112" s="6"/>
      <c r="M112" s="6"/>
      <c r="N112" s="6"/>
      <c r="P112" s="1"/>
      <c r="Q112" s="1"/>
      <c r="R112" s="1"/>
      <c r="S112" s="1"/>
      <c r="T112" s="1"/>
      <c r="U112" s="10"/>
      <c r="V112" s="4"/>
      <c r="W112" s="1"/>
    </row>
    <row r="113" spans="11:23" x14ac:dyDescent="0.35">
      <c r="K113" s="6"/>
      <c r="L113" s="6"/>
      <c r="M113" s="6"/>
      <c r="N113" s="6"/>
      <c r="P113" s="1"/>
      <c r="Q113" s="1"/>
      <c r="R113" s="1"/>
      <c r="S113" s="1"/>
      <c r="T113" s="1"/>
      <c r="U113" s="10"/>
      <c r="V113" s="4"/>
      <c r="W113" s="1"/>
    </row>
    <row r="114" spans="11:23" x14ac:dyDescent="0.35">
      <c r="K114" s="6"/>
      <c r="L114" s="6"/>
      <c r="M114" s="6"/>
      <c r="N114" s="6"/>
      <c r="P114" s="1"/>
      <c r="Q114" s="1"/>
      <c r="R114" s="1"/>
      <c r="S114" s="1"/>
      <c r="T114" s="1"/>
      <c r="U114" s="10"/>
      <c r="V114" s="4"/>
      <c r="W114" s="1"/>
    </row>
    <row r="115" spans="11:23" x14ac:dyDescent="0.35">
      <c r="K115" s="6"/>
      <c r="L115" s="6"/>
      <c r="M115" s="6"/>
      <c r="N115" s="6"/>
      <c r="P115" s="1"/>
      <c r="Q115" s="1"/>
      <c r="R115" s="1"/>
      <c r="S115" s="1"/>
      <c r="T115" s="1"/>
      <c r="U115" s="10"/>
      <c r="V115" s="4"/>
      <c r="W115" s="1"/>
    </row>
    <row r="116" spans="11:23" x14ac:dyDescent="0.35">
      <c r="K116" s="6"/>
      <c r="L116" s="6"/>
      <c r="M116" s="6"/>
      <c r="N116" s="6"/>
      <c r="P116" s="1"/>
      <c r="Q116" s="1"/>
      <c r="R116" s="1"/>
      <c r="S116" s="1"/>
      <c r="T116" s="1"/>
      <c r="U116" s="10"/>
      <c r="V116" s="4"/>
      <c r="W116" s="1"/>
    </row>
    <row r="117" spans="11:23" x14ac:dyDescent="0.35">
      <c r="K117" s="6"/>
      <c r="L117" s="6"/>
      <c r="M117" s="6"/>
      <c r="N117" s="6"/>
      <c r="P117" s="1"/>
      <c r="Q117" s="1"/>
      <c r="R117" s="1"/>
      <c r="S117" s="1"/>
      <c r="T117" s="1"/>
      <c r="U117" s="10"/>
      <c r="V117" s="4"/>
      <c r="W117" s="1"/>
    </row>
    <row r="118" spans="11:23" x14ac:dyDescent="0.35">
      <c r="K118" s="6"/>
      <c r="L118" s="6"/>
      <c r="M118" s="6"/>
      <c r="N118" s="6"/>
      <c r="P118" s="1"/>
      <c r="Q118" s="1"/>
      <c r="R118" s="1"/>
      <c r="S118" s="1"/>
      <c r="T118" s="1"/>
      <c r="U118" s="10"/>
      <c r="V118" s="4"/>
      <c r="W118" s="1"/>
    </row>
    <row r="119" spans="11:23" x14ac:dyDescent="0.35">
      <c r="K119" s="6"/>
      <c r="L119" s="6"/>
      <c r="M119" s="6"/>
      <c r="N119" s="6"/>
      <c r="P119" s="1"/>
      <c r="Q119" s="1"/>
      <c r="R119" s="1"/>
      <c r="S119" s="1"/>
      <c r="T119" s="1"/>
      <c r="U119" s="10"/>
      <c r="V119" s="4"/>
      <c r="W119" s="1"/>
    </row>
    <row r="120" spans="11:23" x14ac:dyDescent="0.35">
      <c r="K120" s="6"/>
      <c r="L120" s="6"/>
      <c r="M120" s="6"/>
      <c r="N120" s="6"/>
      <c r="P120" s="1"/>
      <c r="Q120" s="1"/>
      <c r="R120" s="1"/>
      <c r="S120" s="1"/>
      <c r="T120" s="1"/>
      <c r="U120" s="10"/>
      <c r="V120" s="4"/>
      <c r="W120" s="1"/>
    </row>
    <row r="121" spans="11:23" x14ac:dyDescent="0.35">
      <c r="K121" s="6"/>
      <c r="L121" s="6"/>
      <c r="M121" s="6"/>
      <c r="N121" s="6"/>
      <c r="P121" s="1"/>
      <c r="Q121" s="1"/>
      <c r="R121" s="1"/>
      <c r="S121" s="1"/>
      <c r="T121" s="1"/>
      <c r="U121" s="10"/>
      <c r="V121" s="4"/>
      <c r="W121" s="1"/>
    </row>
    <row r="122" spans="11:23" x14ac:dyDescent="0.35">
      <c r="K122" s="6"/>
      <c r="L122" s="6"/>
      <c r="M122" s="6"/>
      <c r="N122" s="6"/>
      <c r="P122" s="1"/>
      <c r="Q122" s="1"/>
      <c r="R122" s="1"/>
      <c r="S122" s="1"/>
      <c r="T122" s="1"/>
      <c r="U122" s="10"/>
      <c r="V122" s="4"/>
      <c r="W122" s="1"/>
    </row>
    <row r="123" spans="11:23" x14ac:dyDescent="0.35">
      <c r="K123" s="6"/>
      <c r="L123" s="6"/>
      <c r="M123" s="6"/>
      <c r="N123" s="6"/>
      <c r="P123" s="1"/>
      <c r="Q123" s="1"/>
      <c r="R123" s="1"/>
      <c r="S123" s="1"/>
      <c r="T123" s="1"/>
      <c r="U123" s="10"/>
      <c r="V123" s="4"/>
      <c r="W123" s="1"/>
    </row>
    <row r="124" spans="11:23" x14ac:dyDescent="0.35">
      <c r="K124" s="6"/>
      <c r="L124" s="6"/>
      <c r="M124" s="6"/>
      <c r="N124" s="6"/>
      <c r="P124" s="1"/>
      <c r="Q124" s="1"/>
      <c r="R124" s="1"/>
      <c r="S124" s="1"/>
      <c r="T124" s="1"/>
      <c r="U124" s="10"/>
      <c r="V124" s="4"/>
      <c r="W124" s="1"/>
    </row>
    <row r="125" spans="11:23" x14ac:dyDescent="0.35">
      <c r="K125" s="6"/>
      <c r="L125" s="6"/>
      <c r="M125" s="6"/>
      <c r="N125" s="6"/>
      <c r="P125" s="1"/>
      <c r="Q125" s="1"/>
      <c r="R125" s="1"/>
      <c r="S125" s="1"/>
      <c r="T125" s="1"/>
      <c r="U125" s="10"/>
      <c r="V125" s="4"/>
      <c r="W125" s="1"/>
    </row>
    <row r="126" spans="11:23" x14ac:dyDescent="0.35">
      <c r="K126" s="6"/>
      <c r="L126" s="6"/>
      <c r="M126" s="6"/>
      <c r="N126" s="6"/>
      <c r="P126" s="1"/>
      <c r="Q126" s="1"/>
      <c r="R126" s="1"/>
      <c r="S126" s="1"/>
      <c r="T126" s="1"/>
      <c r="U126" s="10"/>
      <c r="V126" s="4"/>
      <c r="W126" s="1"/>
    </row>
    <row r="127" spans="11:23" x14ac:dyDescent="0.35">
      <c r="K127" s="6"/>
      <c r="L127" s="6"/>
      <c r="M127" s="6"/>
      <c r="N127" s="6"/>
      <c r="P127" s="1"/>
      <c r="Q127" s="1"/>
      <c r="R127" s="1"/>
      <c r="S127" s="1"/>
      <c r="T127" s="1"/>
      <c r="U127" s="10"/>
      <c r="V127" s="4"/>
      <c r="W127" s="1"/>
    </row>
    <row r="128" spans="11:23" x14ac:dyDescent="0.35">
      <c r="K128" s="6"/>
      <c r="L128" s="6"/>
      <c r="M128" s="6"/>
      <c r="N128" s="6"/>
      <c r="P128" s="1"/>
      <c r="Q128" s="1"/>
      <c r="R128" s="1"/>
      <c r="S128" s="1"/>
      <c r="T128" s="1"/>
      <c r="U128" s="10"/>
      <c r="V128" s="4"/>
      <c r="W128" s="1"/>
    </row>
    <row r="129" spans="11:23" x14ac:dyDescent="0.35">
      <c r="K129" s="6"/>
      <c r="L129" s="6"/>
      <c r="M129" s="6"/>
      <c r="N129" s="6"/>
      <c r="P129" s="1"/>
      <c r="Q129" s="1"/>
      <c r="R129" s="1"/>
      <c r="S129" s="1"/>
      <c r="T129" s="1"/>
      <c r="U129" s="10"/>
      <c r="V129" s="4"/>
      <c r="W129" s="1"/>
    </row>
    <row r="130" spans="11:23" x14ac:dyDescent="0.35">
      <c r="K130" s="6"/>
      <c r="L130" s="6"/>
      <c r="M130" s="6"/>
      <c r="N130" s="6"/>
      <c r="P130" s="1"/>
      <c r="Q130" s="1"/>
      <c r="R130" s="1"/>
      <c r="S130" s="1"/>
      <c r="T130" s="1"/>
      <c r="U130" s="10"/>
      <c r="V130" s="4"/>
      <c r="W130" s="1"/>
    </row>
    <row r="131" spans="11:23" x14ac:dyDescent="0.35">
      <c r="K131" s="6"/>
      <c r="L131" s="6"/>
      <c r="M131" s="6"/>
      <c r="N131" s="6"/>
      <c r="P131" s="1"/>
      <c r="Q131" s="1"/>
      <c r="R131" s="1"/>
      <c r="S131" s="1"/>
      <c r="T131" s="1"/>
      <c r="U131" s="10"/>
      <c r="V131" s="4"/>
      <c r="W131" s="1"/>
    </row>
    <row r="132" spans="11:23" x14ac:dyDescent="0.35">
      <c r="K132" s="6"/>
      <c r="L132" s="6"/>
      <c r="M132" s="6"/>
      <c r="N132" s="6"/>
      <c r="P132" s="1"/>
      <c r="Q132" s="1"/>
      <c r="R132" s="1"/>
      <c r="S132" s="1"/>
      <c r="T132" s="1"/>
      <c r="U132" s="10"/>
      <c r="V132" s="4"/>
      <c r="W132" s="1"/>
    </row>
    <row r="133" spans="11:23" x14ac:dyDescent="0.35">
      <c r="K133" s="6"/>
      <c r="L133" s="6"/>
      <c r="M133" s="6"/>
      <c r="N133" s="6"/>
      <c r="P133" s="1"/>
      <c r="Q133" s="1"/>
      <c r="R133" s="1"/>
      <c r="S133" s="1"/>
      <c r="T133" s="1"/>
      <c r="U133" s="10"/>
      <c r="V133" s="4"/>
      <c r="W133" s="1"/>
    </row>
    <row r="134" spans="11:23" x14ac:dyDescent="0.35">
      <c r="K134" s="6"/>
      <c r="L134" s="6"/>
      <c r="M134" s="6"/>
      <c r="N134" s="6"/>
      <c r="P134" s="1"/>
      <c r="Q134" s="1"/>
      <c r="R134" s="1"/>
      <c r="S134" s="1"/>
      <c r="T134" s="1"/>
      <c r="U134" s="10"/>
      <c r="V134" s="4"/>
      <c r="W134" s="1"/>
    </row>
    <row r="135" spans="11:23" x14ac:dyDescent="0.35">
      <c r="K135" s="6"/>
      <c r="L135" s="6"/>
      <c r="M135" s="6"/>
      <c r="N135" s="6"/>
      <c r="P135" s="1"/>
      <c r="Q135" s="1"/>
      <c r="R135" s="1"/>
      <c r="S135" s="1"/>
      <c r="T135" s="1"/>
      <c r="U135" s="10"/>
      <c r="V135" s="4"/>
      <c r="W135" s="1"/>
    </row>
    <row r="136" spans="11:23" x14ac:dyDescent="0.35">
      <c r="K136" s="6"/>
      <c r="L136" s="6"/>
      <c r="M136" s="6"/>
      <c r="N136" s="6"/>
      <c r="P136" s="1"/>
      <c r="Q136" s="1"/>
      <c r="R136" s="1"/>
      <c r="S136" s="1"/>
      <c r="T136" s="1"/>
      <c r="U136" s="10"/>
      <c r="V136" s="4"/>
      <c r="W136" s="1"/>
    </row>
    <row r="137" spans="11:23" x14ac:dyDescent="0.35">
      <c r="K137" s="6"/>
      <c r="L137" s="6"/>
      <c r="M137" s="6"/>
      <c r="N137" s="6"/>
      <c r="P137" s="1"/>
      <c r="Q137" s="1"/>
      <c r="R137" s="1"/>
      <c r="S137" s="1"/>
      <c r="T137" s="1"/>
      <c r="U137" s="10"/>
      <c r="V137" s="4"/>
      <c r="W137" s="1"/>
    </row>
    <row r="138" spans="11:23" x14ac:dyDescent="0.35">
      <c r="K138" s="6"/>
      <c r="L138" s="6"/>
      <c r="M138" s="6"/>
      <c r="N138" s="6"/>
      <c r="P138" s="1"/>
      <c r="Q138" s="1"/>
      <c r="R138" s="1"/>
      <c r="S138" s="1"/>
      <c r="T138" s="1"/>
      <c r="U138" s="10"/>
      <c r="V138" s="4"/>
      <c r="W138" s="1"/>
    </row>
    <row r="139" spans="11:23" x14ac:dyDescent="0.35">
      <c r="K139" s="6"/>
      <c r="L139" s="6"/>
      <c r="M139" s="6"/>
      <c r="N139" s="6"/>
      <c r="P139" s="1"/>
      <c r="Q139" s="1"/>
      <c r="R139" s="1"/>
      <c r="S139" s="1"/>
      <c r="T139" s="1"/>
      <c r="U139" s="10"/>
      <c r="V139" s="4"/>
      <c r="W139" s="1"/>
    </row>
    <row r="140" spans="11:23" x14ac:dyDescent="0.35">
      <c r="K140" s="6"/>
      <c r="L140" s="6"/>
      <c r="M140" s="6"/>
      <c r="N140" s="6"/>
      <c r="P140" s="1"/>
      <c r="Q140" s="1"/>
      <c r="R140" s="1"/>
      <c r="S140" s="1"/>
      <c r="T140" s="1"/>
      <c r="U140" s="10"/>
      <c r="V140" s="4"/>
      <c r="W140" s="1"/>
    </row>
    <row r="141" spans="11:23" x14ac:dyDescent="0.35">
      <c r="K141" s="6"/>
      <c r="L141" s="6"/>
      <c r="M141" s="6"/>
      <c r="N141" s="6"/>
      <c r="P141" s="1"/>
      <c r="Q141" s="1"/>
      <c r="R141" s="1"/>
      <c r="S141" s="1"/>
      <c r="T141" s="1"/>
      <c r="U141" s="10"/>
      <c r="V141" s="4"/>
      <c r="W141" s="1"/>
    </row>
    <row r="142" spans="11:23" x14ac:dyDescent="0.35">
      <c r="K142" s="6"/>
      <c r="L142" s="6"/>
      <c r="M142" s="6"/>
      <c r="N142" s="6"/>
      <c r="P142" s="1"/>
      <c r="Q142" s="1"/>
      <c r="R142" s="1"/>
      <c r="S142" s="1"/>
      <c r="T142" s="1"/>
      <c r="U142" s="10"/>
      <c r="V142" s="4"/>
      <c r="W142" s="1"/>
    </row>
    <row r="143" spans="11:23" x14ac:dyDescent="0.35">
      <c r="K143" s="6"/>
      <c r="L143" s="6"/>
      <c r="M143" s="6"/>
      <c r="N143" s="6"/>
      <c r="P143" s="1"/>
      <c r="Q143" s="1"/>
      <c r="R143" s="1"/>
      <c r="S143" s="1"/>
      <c r="T143" s="1"/>
      <c r="U143" s="10"/>
      <c r="V143" s="4"/>
      <c r="W143" s="1"/>
    </row>
    <row r="144" spans="11:23" x14ac:dyDescent="0.35">
      <c r="K144" s="6"/>
      <c r="L144" s="6"/>
      <c r="M144" s="6"/>
      <c r="N144" s="6"/>
      <c r="P144" s="1"/>
      <c r="Q144" s="1"/>
      <c r="R144" s="1"/>
      <c r="S144" s="1"/>
      <c r="T144" s="1"/>
      <c r="U144" s="10"/>
      <c r="V144" s="4"/>
      <c r="W144" s="1"/>
    </row>
    <row r="145" spans="11:23" x14ac:dyDescent="0.35">
      <c r="K145" s="6"/>
      <c r="L145" s="6"/>
      <c r="M145" s="6"/>
      <c r="N145" s="6"/>
      <c r="P145" s="1"/>
      <c r="Q145" s="1"/>
      <c r="R145" s="1"/>
      <c r="S145" s="1"/>
      <c r="T145" s="1"/>
      <c r="U145" s="10"/>
      <c r="V145" s="4"/>
      <c r="W145" s="1"/>
    </row>
    <row r="146" spans="11:23" x14ac:dyDescent="0.35">
      <c r="K146" s="6"/>
      <c r="L146" s="6"/>
      <c r="M146" s="6"/>
      <c r="N146" s="6"/>
      <c r="P146" s="1"/>
      <c r="Q146" s="1"/>
      <c r="R146" s="1"/>
      <c r="S146" s="1"/>
      <c r="T146" s="1"/>
      <c r="U146" s="10"/>
      <c r="V146" s="4"/>
      <c r="W146" s="1"/>
    </row>
    <row r="147" spans="11:23" x14ac:dyDescent="0.35">
      <c r="K147" s="6"/>
      <c r="L147" s="6"/>
      <c r="M147" s="6"/>
      <c r="N147" s="6"/>
      <c r="P147" s="1"/>
      <c r="Q147" s="1"/>
      <c r="R147" s="1"/>
      <c r="S147" s="1"/>
      <c r="T147" s="1"/>
      <c r="U147" s="10"/>
      <c r="V147" s="4"/>
      <c r="W147" s="1"/>
    </row>
    <row r="148" spans="11:23" x14ac:dyDescent="0.35">
      <c r="K148" s="6"/>
      <c r="L148" s="6"/>
      <c r="M148" s="6"/>
      <c r="N148" s="6"/>
      <c r="P148" s="1"/>
      <c r="Q148" s="1"/>
      <c r="R148" s="1"/>
      <c r="S148" s="1"/>
      <c r="T148" s="1"/>
      <c r="U148" s="10"/>
      <c r="V148" s="4"/>
      <c r="W148" s="1"/>
    </row>
    <row r="149" spans="11:23" x14ac:dyDescent="0.35">
      <c r="K149" s="6"/>
      <c r="L149" s="6"/>
      <c r="M149" s="6"/>
      <c r="N149" s="6"/>
      <c r="P149" s="1"/>
      <c r="Q149" s="1"/>
      <c r="R149" s="1"/>
      <c r="S149" s="1"/>
      <c r="T149" s="1"/>
      <c r="U149" s="10"/>
      <c r="V149" s="4"/>
      <c r="W149" s="1"/>
    </row>
    <row r="150" spans="11:23" x14ac:dyDescent="0.35">
      <c r="K150" s="6"/>
      <c r="L150" s="6"/>
      <c r="M150" s="6"/>
      <c r="N150" s="6"/>
      <c r="P150" s="1"/>
      <c r="Q150" s="1"/>
      <c r="R150" s="1"/>
      <c r="S150" s="1"/>
      <c r="T150" s="1"/>
      <c r="U150" s="10"/>
      <c r="V150" s="4"/>
      <c r="W150" s="1"/>
    </row>
    <row r="151" spans="11:23" x14ac:dyDescent="0.35">
      <c r="K151" s="6"/>
      <c r="L151" s="6"/>
      <c r="M151" s="6"/>
      <c r="N151" s="6"/>
      <c r="P151" s="1"/>
      <c r="Q151" s="1"/>
      <c r="R151" s="1"/>
      <c r="S151" s="1"/>
      <c r="T151" s="1"/>
      <c r="U151" s="10"/>
      <c r="V151" s="4"/>
      <c r="W151" s="1"/>
    </row>
    <row r="152" spans="11:23" x14ac:dyDescent="0.35">
      <c r="K152" s="6"/>
      <c r="L152" s="6"/>
      <c r="M152" s="6"/>
      <c r="N152" s="6"/>
      <c r="P152" s="1"/>
      <c r="Q152" s="1"/>
      <c r="R152" s="1"/>
      <c r="S152" s="1"/>
      <c r="T152" s="1"/>
      <c r="U152" s="10"/>
      <c r="V152" s="4"/>
      <c r="W152" s="1"/>
    </row>
    <row r="153" spans="11:23" x14ac:dyDescent="0.35">
      <c r="K153" s="6"/>
      <c r="L153" s="6"/>
      <c r="M153" s="6"/>
      <c r="N153" s="6"/>
      <c r="P153" s="1"/>
      <c r="Q153" s="1"/>
      <c r="R153" s="1"/>
      <c r="S153" s="1"/>
      <c r="T153" s="1"/>
      <c r="U153" s="10"/>
      <c r="V153" s="4"/>
      <c r="W153" s="1"/>
    </row>
    <row r="154" spans="11:23" x14ac:dyDescent="0.35">
      <c r="K154" s="6"/>
      <c r="L154" s="6"/>
      <c r="M154" s="6"/>
      <c r="N154" s="6"/>
      <c r="P154" s="1"/>
      <c r="Q154" s="1"/>
      <c r="R154" s="1"/>
      <c r="S154" s="1"/>
      <c r="T154" s="1"/>
      <c r="U154" s="10"/>
      <c r="V154" s="4"/>
      <c r="W154" s="1"/>
    </row>
    <row r="155" spans="11:23" x14ac:dyDescent="0.35">
      <c r="K155" s="6"/>
      <c r="L155" s="6"/>
      <c r="M155" s="6"/>
      <c r="N155" s="6"/>
      <c r="P155" s="1"/>
      <c r="Q155" s="1"/>
      <c r="R155" s="1"/>
      <c r="S155" s="1"/>
      <c r="T155" s="1"/>
      <c r="U155" s="10"/>
      <c r="V155" s="4"/>
      <c r="W155" s="1"/>
    </row>
    <row r="156" spans="11:23" x14ac:dyDescent="0.35">
      <c r="K156" s="6"/>
      <c r="L156" s="6"/>
      <c r="M156" s="6"/>
      <c r="N156" s="6"/>
      <c r="P156" s="1"/>
      <c r="Q156" s="1"/>
      <c r="R156" s="1"/>
      <c r="S156" s="1"/>
      <c r="T156" s="1"/>
      <c r="U156" s="10"/>
      <c r="V156" s="4"/>
      <c r="W156" s="1"/>
    </row>
    <row r="157" spans="11:23" x14ac:dyDescent="0.35">
      <c r="K157" s="6"/>
      <c r="L157" s="6"/>
      <c r="M157" s="6"/>
      <c r="N157" s="6"/>
      <c r="P157" s="1"/>
      <c r="Q157" s="1"/>
      <c r="R157" s="1"/>
      <c r="S157" s="1"/>
      <c r="T157" s="1"/>
      <c r="U157" s="10"/>
      <c r="V157" s="4"/>
      <c r="W157" s="1"/>
    </row>
    <row r="158" spans="11:23" x14ac:dyDescent="0.35">
      <c r="K158" s="6"/>
      <c r="L158" s="6"/>
      <c r="M158" s="6"/>
      <c r="N158" s="6"/>
      <c r="P158" s="1"/>
      <c r="Q158" s="1"/>
      <c r="R158" s="1"/>
      <c r="S158" s="1"/>
      <c r="T158" s="1"/>
      <c r="U158" s="10"/>
      <c r="V158" s="4"/>
      <c r="W158" s="1"/>
    </row>
    <row r="159" spans="11:23" x14ac:dyDescent="0.35">
      <c r="K159" s="6"/>
      <c r="L159" s="6"/>
      <c r="M159" s="6"/>
      <c r="N159" s="6"/>
      <c r="P159" s="1"/>
      <c r="Q159" s="1"/>
      <c r="R159" s="1"/>
      <c r="S159" s="1"/>
      <c r="T159" s="1"/>
      <c r="U159" s="10"/>
      <c r="V159" s="4"/>
      <c r="W159" s="1"/>
    </row>
    <row r="160" spans="11:23" x14ac:dyDescent="0.35">
      <c r="K160" s="6"/>
      <c r="L160" s="6"/>
      <c r="M160" s="6"/>
      <c r="N160" s="6"/>
      <c r="P160" s="1"/>
      <c r="Q160" s="1"/>
      <c r="R160" s="1"/>
      <c r="S160" s="1"/>
      <c r="T160" s="1"/>
      <c r="U160" s="10"/>
      <c r="V160" s="4"/>
      <c r="W160" s="1"/>
    </row>
    <row r="161" spans="11:23" x14ac:dyDescent="0.35">
      <c r="K161" s="6"/>
      <c r="L161" s="6"/>
      <c r="M161" s="6"/>
      <c r="N161" s="6"/>
      <c r="P161" s="1"/>
      <c r="Q161" s="1"/>
      <c r="R161" s="1"/>
      <c r="S161" s="1"/>
      <c r="T161" s="1"/>
      <c r="U161" s="10"/>
      <c r="V161" s="4"/>
      <c r="W161" s="1"/>
    </row>
    <row r="162" spans="11:23" x14ac:dyDescent="0.35">
      <c r="K162" s="6"/>
      <c r="L162" s="6"/>
      <c r="M162" s="6"/>
      <c r="N162" s="6"/>
      <c r="P162" s="1"/>
      <c r="Q162" s="1"/>
      <c r="R162" s="1"/>
      <c r="S162" s="1"/>
      <c r="T162" s="1"/>
      <c r="U162" s="10"/>
      <c r="V162" s="4"/>
      <c r="W162" s="1"/>
    </row>
    <row r="163" spans="11:23" x14ac:dyDescent="0.35">
      <c r="K163" s="6"/>
      <c r="L163" s="6"/>
      <c r="M163" s="6"/>
      <c r="N163" s="6"/>
      <c r="P163" s="1"/>
      <c r="Q163" s="1"/>
      <c r="R163" s="1"/>
      <c r="S163" s="1"/>
      <c r="T163" s="1"/>
      <c r="U163" s="10"/>
      <c r="V163" s="4"/>
      <c r="W163" s="1"/>
    </row>
    <row r="164" spans="11:23" x14ac:dyDescent="0.35">
      <c r="K164" s="6"/>
      <c r="L164" s="6"/>
      <c r="M164" s="6"/>
      <c r="N164" s="6"/>
      <c r="P164" s="1"/>
      <c r="Q164" s="1"/>
      <c r="R164" s="1"/>
      <c r="S164" s="1"/>
      <c r="T164" s="1"/>
      <c r="U164" s="10"/>
      <c r="V164" s="4"/>
      <c r="W164" s="1"/>
    </row>
    <row r="165" spans="11:23" x14ac:dyDescent="0.35">
      <c r="K165" s="6"/>
      <c r="L165" s="6"/>
      <c r="M165" s="6"/>
      <c r="N165" s="6"/>
      <c r="P165" s="1"/>
      <c r="Q165" s="1"/>
      <c r="R165" s="1"/>
      <c r="S165" s="1"/>
      <c r="T165" s="1"/>
      <c r="U165" s="10"/>
      <c r="V165" s="4"/>
      <c r="W165" s="1"/>
    </row>
    <row r="166" spans="11:23" x14ac:dyDescent="0.35">
      <c r="K166" s="6"/>
      <c r="L166" s="6"/>
      <c r="M166" s="6"/>
      <c r="N166" s="6"/>
      <c r="P166" s="1"/>
      <c r="Q166" s="1"/>
      <c r="R166" s="1"/>
      <c r="S166" s="1"/>
      <c r="T166" s="1"/>
      <c r="U166" s="10"/>
      <c r="V166" s="4"/>
      <c r="W166" s="1"/>
    </row>
    <row r="167" spans="11:23" x14ac:dyDescent="0.35">
      <c r="K167" s="6"/>
      <c r="L167" s="6"/>
      <c r="M167" s="6"/>
      <c r="N167" s="6"/>
      <c r="P167" s="1"/>
      <c r="Q167" s="1"/>
      <c r="R167" s="1"/>
      <c r="S167" s="1"/>
      <c r="T167" s="1"/>
      <c r="U167" s="10"/>
      <c r="V167" s="4"/>
      <c r="W167" s="1"/>
    </row>
    <row r="168" spans="11:23" x14ac:dyDescent="0.35">
      <c r="K168" s="6"/>
      <c r="L168" s="6"/>
      <c r="M168" s="6"/>
      <c r="N168" s="6"/>
      <c r="P168" s="1"/>
      <c r="Q168" s="1"/>
      <c r="R168" s="1"/>
      <c r="S168" s="1"/>
      <c r="T168" s="1"/>
      <c r="U168" s="10"/>
      <c r="V168" s="4"/>
      <c r="W168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showGridLines="0" topLeftCell="B1" workbookViewId="0">
      <selection activeCell="G8" sqref="G8"/>
    </sheetView>
  </sheetViews>
  <sheetFormatPr baseColWidth="10" defaultRowHeight="14.5" x14ac:dyDescent="0.35"/>
  <cols>
    <col min="2" max="2" width="14.08984375" customWidth="1"/>
    <col min="3" max="3" width="17.6328125" customWidth="1"/>
    <col min="4" max="4" width="27.26953125" customWidth="1"/>
    <col min="6" max="6" width="43.08984375" customWidth="1"/>
    <col min="7" max="7" width="9.36328125" customWidth="1"/>
  </cols>
  <sheetData>
    <row r="1" spans="1:17" x14ac:dyDescent="0.35">
      <c r="A1" s="11" t="s">
        <v>6</v>
      </c>
      <c r="B1" s="11" t="s">
        <v>7</v>
      </c>
      <c r="C1" s="11" t="s">
        <v>8</v>
      </c>
      <c r="D1" s="11" t="s">
        <v>59</v>
      </c>
      <c r="F1" s="3" t="s">
        <v>76</v>
      </c>
      <c r="N1" s="9"/>
      <c r="O1" s="9"/>
      <c r="P1" s="9"/>
      <c r="Q1" s="6"/>
    </row>
    <row r="2" spans="1:17" x14ac:dyDescent="0.35">
      <c r="A2" s="1">
        <v>8540</v>
      </c>
      <c r="B2" s="10" t="s">
        <v>11</v>
      </c>
      <c r="C2" s="4">
        <v>3006.073537406337</v>
      </c>
      <c r="D2" s="26">
        <f>A2/C2</f>
        <v>2.8409151984247121</v>
      </c>
      <c r="F2" t="s">
        <v>136</v>
      </c>
      <c r="G2">
        <f>COUNTA(B2:B53)</f>
        <v>52</v>
      </c>
      <c r="N2" s="6"/>
      <c r="O2" s="6"/>
      <c r="P2" s="6"/>
      <c r="Q2" s="6"/>
    </row>
    <row r="3" spans="1:17" x14ac:dyDescent="0.35">
      <c r="A3" s="1">
        <v>8595</v>
      </c>
      <c r="B3" s="10" t="s">
        <v>11</v>
      </c>
      <c r="C3" s="4">
        <v>3017.0188855008746</v>
      </c>
      <c r="D3" s="26">
        <f t="shared" ref="D3:D53" si="0">A3/C3</f>
        <v>2.8488386470849316</v>
      </c>
      <c r="F3" s="28" t="s">
        <v>65</v>
      </c>
      <c r="G3">
        <v>0.05</v>
      </c>
      <c r="N3" s="6"/>
      <c r="O3" s="6"/>
      <c r="P3" s="6"/>
      <c r="Q3" s="6"/>
    </row>
    <row r="4" spans="1:17" x14ac:dyDescent="0.35">
      <c r="A4" s="1">
        <v>8412</v>
      </c>
      <c r="B4" s="10" t="s">
        <v>11</v>
      </c>
      <c r="C4" s="4">
        <v>2967.8590029361658</v>
      </c>
      <c r="D4" s="26">
        <f t="shared" si="0"/>
        <v>2.8343664546320531</v>
      </c>
      <c r="F4" t="s">
        <v>60</v>
      </c>
      <c r="G4" s="25">
        <f>AVERAGE(D2:D53)</f>
        <v>2.8468756383756313</v>
      </c>
      <c r="N4" s="6"/>
      <c r="O4" s="6"/>
      <c r="P4" s="6"/>
      <c r="Q4" s="6"/>
    </row>
    <row r="5" spans="1:17" x14ac:dyDescent="0.35">
      <c r="A5" s="1">
        <v>8474</v>
      </c>
      <c r="B5" s="10" t="s">
        <v>11</v>
      </c>
      <c r="C5" s="4">
        <v>2952.9370597883826</v>
      </c>
      <c r="D5" s="26">
        <f t="shared" si="0"/>
        <v>2.8696852755159217</v>
      </c>
      <c r="F5" t="s">
        <v>61</v>
      </c>
      <c r="G5" s="25">
        <f>_xlfn.STDEV.S(D2:D53)</f>
        <v>1.3222699850141855E-2</v>
      </c>
      <c r="N5" s="6"/>
      <c r="O5" s="6"/>
      <c r="P5" s="6"/>
      <c r="Q5" s="6"/>
    </row>
    <row r="6" spans="1:17" x14ac:dyDescent="0.35">
      <c r="A6" s="1">
        <v>8499</v>
      </c>
      <c r="B6" s="10" t="s">
        <v>11</v>
      </c>
      <c r="C6" s="4">
        <v>2967.8630956623238</v>
      </c>
      <c r="D6" s="26">
        <f t="shared" si="0"/>
        <v>2.8636765666252266</v>
      </c>
      <c r="F6" t="s">
        <v>64</v>
      </c>
      <c r="G6" s="25">
        <f>_xlfn.NORM.S.INV(1-(G3/2))</f>
        <v>1.9599639845400536</v>
      </c>
      <c r="N6" s="6"/>
      <c r="O6" s="6"/>
      <c r="P6" s="6"/>
      <c r="Q6" s="6"/>
    </row>
    <row r="7" spans="1:17" x14ac:dyDescent="0.35">
      <c r="A7" s="1">
        <v>8613</v>
      </c>
      <c r="B7" s="10" t="s">
        <v>11</v>
      </c>
      <c r="C7" s="4">
        <v>3008.4705789049622</v>
      </c>
      <c r="D7" s="26">
        <f t="shared" si="0"/>
        <v>2.8629164800192268</v>
      </c>
      <c r="F7" t="s">
        <v>144</v>
      </c>
      <c r="G7">
        <f>52*100</f>
        <v>5200</v>
      </c>
      <c r="N7" s="6"/>
      <c r="O7" s="6"/>
      <c r="P7" s="6"/>
      <c r="Q7" s="6"/>
    </row>
    <row r="8" spans="1:17" x14ac:dyDescent="0.35">
      <c r="A8" s="1">
        <v>8608</v>
      </c>
      <c r="B8" s="10" t="s">
        <v>11</v>
      </c>
      <c r="C8" s="4">
        <v>3036.5794903700589</v>
      </c>
      <c r="D8" s="26">
        <f t="shared" si="0"/>
        <v>2.8347685371974136</v>
      </c>
      <c r="F8" t="s">
        <v>107</v>
      </c>
      <c r="G8">
        <f>G2/G7</f>
        <v>0.01</v>
      </c>
      <c r="H8" s="42" t="s">
        <v>39</v>
      </c>
      <c r="N8" s="6"/>
      <c r="O8" s="6"/>
      <c r="P8" s="6"/>
      <c r="Q8" s="6"/>
    </row>
    <row r="9" spans="1:17" x14ac:dyDescent="0.35">
      <c r="A9" s="1">
        <v>8666</v>
      </c>
      <c r="B9" s="10" t="s">
        <v>11</v>
      </c>
      <c r="C9" s="4">
        <v>3054.8241132491967</v>
      </c>
      <c r="D9" s="26">
        <f t="shared" si="0"/>
        <v>2.8368245367758993</v>
      </c>
      <c r="F9" t="s">
        <v>108</v>
      </c>
      <c r="N9" s="6"/>
      <c r="O9" s="6"/>
      <c r="P9" s="6"/>
      <c r="Q9" s="6"/>
    </row>
    <row r="10" spans="1:17" x14ac:dyDescent="0.35">
      <c r="A10" s="1">
        <v>8535</v>
      </c>
      <c r="B10" s="10" t="s">
        <v>11</v>
      </c>
      <c r="C10" s="4">
        <v>3008.437154974672</v>
      </c>
      <c r="D10" s="26">
        <f t="shared" si="0"/>
        <v>2.8370212041447336</v>
      </c>
      <c r="F10" t="s">
        <v>62</v>
      </c>
      <c r="G10" s="25">
        <f>G4-(G6*G5/SQRT(COUNTA(D2:D53)))</f>
        <v>2.8432817336569518</v>
      </c>
      <c r="N10" s="6"/>
      <c r="O10" s="6"/>
      <c r="P10" s="6"/>
      <c r="Q10" s="6"/>
    </row>
    <row r="11" spans="1:17" x14ac:dyDescent="0.35">
      <c r="A11" s="1">
        <v>8613</v>
      </c>
      <c r="B11" s="10" t="s">
        <v>11</v>
      </c>
      <c r="C11" s="4">
        <v>3017.8914547177556</v>
      </c>
      <c r="D11" s="26">
        <f t="shared" si="0"/>
        <v>2.8539793856852018</v>
      </c>
      <c r="F11" t="s">
        <v>63</v>
      </c>
      <c r="G11" s="25">
        <f>G4+(G6*G5/SQRT(COUNTA(D2:D53)))</f>
        <v>2.8504695430943108</v>
      </c>
      <c r="N11" s="6"/>
      <c r="O11" s="6"/>
      <c r="P11" s="6"/>
      <c r="Q11" s="6"/>
    </row>
    <row r="12" spans="1:17" x14ac:dyDescent="0.35">
      <c r="A12" s="1">
        <v>8545</v>
      </c>
      <c r="B12" s="10" t="s">
        <v>11</v>
      </c>
      <c r="C12" s="4">
        <v>3015.9935552801471</v>
      </c>
      <c r="D12" s="26">
        <f t="shared" si="0"/>
        <v>2.833228865837639</v>
      </c>
    </row>
    <row r="13" spans="1:17" x14ac:dyDescent="0.35">
      <c r="A13" s="1">
        <v>8610</v>
      </c>
      <c r="B13" s="10" t="s">
        <v>11</v>
      </c>
      <c r="C13" s="4">
        <v>3042.3089659307152</v>
      </c>
      <c r="D13" s="26">
        <f t="shared" si="0"/>
        <v>2.830087310795534</v>
      </c>
      <c r="F13" t="s">
        <v>66</v>
      </c>
      <c r="G13" s="25">
        <f>(G5/SQRT(COUNTA(D2:D53)))/G4</f>
        <v>6.4409506536137161E-4</v>
      </c>
    </row>
    <row r="14" spans="1:17" x14ac:dyDescent="0.35">
      <c r="A14" s="1">
        <v>8632</v>
      </c>
      <c r="B14" s="10" t="s">
        <v>11</v>
      </c>
      <c r="C14" s="4">
        <v>3056.1966771783773</v>
      </c>
      <c r="D14" s="26">
        <f t="shared" si="0"/>
        <v>2.8244255562667071</v>
      </c>
    </row>
    <row r="15" spans="1:17" x14ac:dyDescent="0.35">
      <c r="A15" s="1">
        <v>8634</v>
      </c>
      <c r="B15" s="10" t="s">
        <v>11</v>
      </c>
      <c r="C15" s="4">
        <v>3018.642845134309</v>
      </c>
      <c r="D15" s="26">
        <f t="shared" si="0"/>
        <v>2.8602257514223566</v>
      </c>
    </row>
    <row r="16" spans="1:17" x14ac:dyDescent="0.35">
      <c r="A16" s="1">
        <v>8508</v>
      </c>
      <c r="B16" s="10" t="s">
        <v>11</v>
      </c>
      <c r="C16" s="4">
        <v>2971.2503722548718</v>
      </c>
      <c r="D16" s="26">
        <f t="shared" si="0"/>
        <v>2.8634409538309313</v>
      </c>
    </row>
    <row r="17" spans="1:4" x14ac:dyDescent="0.35">
      <c r="A17" s="1">
        <v>8639</v>
      </c>
      <c r="B17" s="10" t="s">
        <v>11</v>
      </c>
      <c r="C17" s="4">
        <v>3027.242072064837</v>
      </c>
      <c r="D17" s="26">
        <f t="shared" si="0"/>
        <v>2.8537526218071707</v>
      </c>
    </row>
    <row r="18" spans="1:4" x14ac:dyDescent="0.35">
      <c r="A18" s="1">
        <v>8422</v>
      </c>
      <c r="B18" s="10" t="s">
        <v>11</v>
      </c>
      <c r="C18" s="4">
        <v>2959.6981069771573</v>
      </c>
      <c r="D18" s="26">
        <f t="shared" si="0"/>
        <v>2.8455604915062374</v>
      </c>
    </row>
    <row r="19" spans="1:4" x14ac:dyDescent="0.35">
      <c r="A19" s="1">
        <v>8624</v>
      </c>
      <c r="B19" s="10" t="s">
        <v>11</v>
      </c>
      <c r="C19" s="4">
        <v>3030.4101831716252</v>
      </c>
      <c r="D19" s="26">
        <f t="shared" si="0"/>
        <v>2.8458193705560109</v>
      </c>
    </row>
    <row r="20" spans="1:4" x14ac:dyDescent="0.35">
      <c r="A20" s="1">
        <v>8545</v>
      </c>
      <c r="B20" s="10" t="s">
        <v>11</v>
      </c>
      <c r="C20" s="4">
        <v>3015.0881078297971</v>
      </c>
      <c r="D20" s="26">
        <f t="shared" si="0"/>
        <v>2.8340796999629068</v>
      </c>
    </row>
    <row r="21" spans="1:4" x14ac:dyDescent="0.35">
      <c r="A21" s="1">
        <v>8664</v>
      </c>
      <c r="B21" s="10" t="s">
        <v>11</v>
      </c>
      <c r="C21" s="4">
        <v>3030.4024752040277</v>
      </c>
      <c r="D21" s="26">
        <f t="shared" si="0"/>
        <v>2.8590261758602473</v>
      </c>
    </row>
    <row r="22" spans="1:4" x14ac:dyDescent="0.35">
      <c r="A22" s="1">
        <v>8588</v>
      </c>
      <c r="B22" s="10" t="s">
        <v>11</v>
      </c>
      <c r="C22" s="4">
        <v>3015.4905251292803</v>
      </c>
      <c r="D22" s="26">
        <f t="shared" si="0"/>
        <v>2.8479611951796184</v>
      </c>
    </row>
    <row r="23" spans="1:4" x14ac:dyDescent="0.35">
      <c r="A23" s="1">
        <v>8592</v>
      </c>
      <c r="B23" s="10" t="s">
        <v>11</v>
      </c>
      <c r="C23" s="4">
        <v>3001.858950327005</v>
      </c>
      <c r="D23" s="26">
        <f t="shared" si="0"/>
        <v>2.8622264210861865</v>
      </c>
    </row>
    <row r="24" spans="1:4" x14ac:dyDescent="0.35">
      <c r="A24" s="1">
        <v>8502</v>
      </c>
      <c r="B24" s="10" t="s">
        <v>11</v>
      </c>
      <c r="C24" s="4">
        <v>2996.2298147693218</v>
      </c>
      <c r="D24" s="26">
        <f t="shared" si="0"/>
        <v>2.8375660498707655</v>
      </c>
    </row>
    <row r="25" spans="1:4" x14ac:dyDescent="0.35">
      <c r="A25" s="1">
        <v>8547</v>
      </c>
      <c r="B25" s="10" t="s">
        <v>11</v>
      </c>
      <c r="C25" s="4">
        <v>2980.5910647410201</v>
      </c>
      <c r="D25" s="26">
        <f t="shared" si="0"/>
        <v>2.8675520439911937</v>
      </c>
    </row>
    <row r="26" spans="1:4" x14ac:dyDescent="0.35">
      <c r="A26" s="1">
        <v>8440</v>
      </c>
      <c r="B26" s="10" t="s">
        <v>11</v>
      </c>
      <c r="C26" s="4">
        <v>2969.4128746341448</v>
      </c>
      <c r="D26" s="26">
        <f t="shared" si="0"/>
        <v>2.8423127252184068</v>
      </c>
    </row>
    <row r="27" spans="1:4" x14ac:dyDescent="0.35">
      <c r="A27" s="1">
        <v>8556</v>
      </c>
      <c r="B27" s="10" t="s">
        <v>11</v>
      </c>
      <c r="C27" s="4">
        <v>3022.8171529670362</v>
      </c>
      <c r="D27" s="26">
        <f t="shared" si="0"/>
        <v>2.8304722274061089</v>
      </c>
    </row>
    <row r="28" spans="1:4" x14ac:dyDescent="0.35">
      <c r="A28" s="1">
        <v>8558</v>
      </c>
      <c r="B28" s="10" t="s">
        <v>11</v>
      </c>
      <c r="C28" s="4">
        <v>3012.8697820400703</v>
      </c>
      <c r="D28" s="26">
        <f t="shared" si="0"/>
        <v>2.8404812086519113</v>
      </c>
    </row>
    <row r="29" spans="1:4" x14ac:dyDescent="0.35">
      <c r="A29" s="1">
        <v>8513</v>
      </c>
      <c r="B29" s="10" t="s">
        <v>11</v>
      </c>
      <c r="C29" s="4">
        <v>2972.8202737969696</v>
      </c>
      <c r="D29" s="26">
        <f t="shared" si="0"/>
        <v>2.8636107184262967</v>
      </c>
    </row>
    <row r="30" spans="1:4" x14ac:dyDescent="0.35">
      <c r="A30" s="1">
        <v>8431</v>
      </c>
      <c r="B30" s="10" t="s">
        <v>11</v>
      </c>
      <c r="C30" s="4">
        <v>2975.6703118691803</v>
      </c>
      <c r="D30" s="26">
        <f t="shared" si="0"/>
        <v>2.8333111925642163</v>
      </c>
    </row>
    <row r="31" spans="1:4" x14ac:dyDescent="0.35">
      <c r="A31" s="1">
        <v>8521</v>
      </c>
      <c r="B31" s="10" t="s">
        <v>11</v>
      </c>
      <c r="C31" s="4">
        <v>3000.9307541404269</v>
      </c>
      <c r="D31" s="26">
        <f t="shared" si="0"/>
        <v>2.8394523893107015</v>
      </c>
    </row>
    <row r="32" spans="1:4" x14ac:dyDescent="0.35">
      <c r="A32" s="1">
        <v>8556</v>
      </c>
      <c r="B32" s="10" t="s">
        <v>11</v>
      </c>
      <c r="C32" s="4">
        <v>3009.775817488844</v>
      </c>
      <c r="D32" s="26">
        <f t="shared" si="0"/>
        <v>2.8427366418069484</v>
      </c>
    </row>
    <row r="33" spans="1:4" x14ac:dyDescent="0.35">
      <c r="A33" s="1">
        <v>8523</v>
      </c>
      <c r="B33" s="10" t="s">
        <v>11</v>
      </c>
      <c r="C33" s="4">
        <v>2972.8167949797353</v>
      </c>
      <c r="D33" s="26">
        <f t="shared" si="0"/>
        <v>2.866977882523063</v>
      </c>
    </row>
    <row r="34" spans="1:4" x14ac:dyDescent="0.35">
      <c r="A34" s="1">
        <v>8493</v>
      </c>
      <c r="B34" s="10" t="s">
        <v>11</v>
      </c>
      <c r="C34" s="4">
        <v>2990.5093091001618</v>
      </c>
      <c r="D34" s="26">
        <f t="shared" si="0"/>
        <v>2.8399844715934113</v>
      </c>
    </row>
    <row r="35" spans="1:4" x14ac:dyDescent="0.35">
      <c r="A35" s="1">
        <v>8457</v>
      </c>
      <c r="B35" s="10" t="s">
        <v>11</v>
      </c>
      <c r="C35" s="4">
        <v>2948.39317878359</v>
      </c>
      <c r="D35" s="26">
        <f t="shared" si="0"/>
        <v>2.86834200433508</v>
      </c>
    </row>
    <row r="36" spans="1:4" x14ac:dyDescent="0.35">
      <c r="A36" s="1">
        <v>8473</v>
      </c>
      <c r="B36" s="10" t="s">
        <v>11</v>
      </c>
      <c r="C36" s="4">
        <v>2987.7489699429134</v>
      </c>
      <c r="D36" s="26">
        <f t="shared" si="0"/>
        <v>2.8359142904036858</v>
      </c>
    </row>
    <row r="37" spans="1:4" x14ac:dyDescent="0.35">
      <c r="A37" s="1">
        <v>8624</v>
      </c>
      <c r="B37" s="10" t="s">
        <v>11</v>
      </c>
      <c r="C37" s="4">
        <v>3043.2801698480034</v>
      </c>
      <c r="D37" s="26">
        <f t="shared" si="0"/>
        <v>2.8337844426695442</v>
      </c>
    </row>
    <row r="38" spans="1:4" x14ac:dyDescent="0.35">
      <c r="A38" s="1">
        <v>8427</v>
      </c>
      <c r="B38" s="10" t="s">
        <v>11</v>
      </c>
      <c r="C38" s="4">
        <v>2961.1020484735491</v>
      </c>
      <c r="D38" s="26">
        <f t="shared" si="0"/>
        <v>2.8458998920162601</v>
      </c>
    </row>
    <row r="39" spans="1:4" x14ac:dyDescent="0.35">
      <c r="A39" s="1">
        <v>8547</v>
      </c>
      <c r="B39" s="10" t="s">
        <v>11</v>
      </c>
      <c r="C39" s="4">
        <v>2976.4340827823617</v>
      </c>
      <c r="D39" s="26">
        <f t="shared" si="0"/>
        <v>2.871556957851487</v>
      </c>
    </row>
    <row r="40" spans="1:4" x14ac:dyDescent="0.35">
      <c r="A40" s="1">
        <v>8487</v>
      </c>
      <c r="B40" s="10" t="s">
        <v>11</v>
      </c>
      <c r="C40" s="4">
        <v>2978.7074898449646</v>
      </c>
      <c r="D40" s="26">
        <f t="shared" si="0"/>
        <v>2.8492223653829569</v>
      </c>
    </row>
    <row r="41" spans="1:4" x14ac:dyDescent="0.35">
      <c r="A41" s="1">
        <v>8583</v>
      </c>
      <c r="B41" s="10" t="s">
        <v>11</v>
      </c>
      <c r="C41" s="4">
        <v>3014.5100784720853</v>
      </c>
      <c r="D41" s="26">
        <f t="shared" si="0"/>
        <v>2.8472288287555911</v>
      </c>
    </row>
    <row r="42" spans="1:4" x14ac:dyDescent="0.35">
      <c r="A42" s="1">
        <v>8475</v>
      </c>
      <c r="B42" s="10" t="s">
        <v>11</v>
      </c>
      <c r="C42" s="4">
        <v>2987.9457959650608</v>
      </c>
      <c r="D42" s="26">
        <f t="shared" si="0"/>
        <v>2.8363968353926263</v>
      </c>
    </row>
    <row r="43" spans="1:4" x14ac:dyDescent="0.35">
      <c r="A43" s="1">
        <v>8531</v>
      </c>
      <c r="B43" s="10" t="s">
        <v>11</v>
      </c>
      <c r="C43" s="4">
        <v>2978.8489617458254</v>
      </c>
      <c r="D43" s="26">
        <f t="shared" si="0"/>
        <v>2.863857855686716</v>
      </c>
    </row>
    <row r="44" spans="1:4" x14ac:dyDescent="0.35">
      <c r="A44" s="1">
        <v>8567</v>
      </c>
      <c r="B44" s="10" t="s">
        <v>11</v>
      </c>
      <c r="C44" s="4">
        <v>3029.5033714792226</v>
      </c>
      <c r="D44" s="26">
        <f t="shared" si="0"/>
        <v>2.8278562356631314</v>
      </c>
    </row>
    <row r="45" spans="1:4" x14ac:dyDescent="0.35">
      <c r="A45" s="1">
        <v>8713</v>
      </c>
      <c r="B45" s="10" t="s">
        <v>11</v>
      </c>
      <c r="C45" s="4">
        <v>3067.6031049806625</v>
      </c>
      <c r="D45" s="26">
        <f t="shared" si="0"/>
        <v>2.8403283286072059</v>
      </c>
    </row>
    <row r="46" spans="1:4" x14ac:dyDescent="0.35">
      <c r="A46" s="1">
        <v>8540</v>
      </c>
      <c r="B46" s="10" t="s">
        <v>11</v>
      </c>
      <c r="C46" s="4">
        <v>3026.5016979028587</v>
      </c>
      <c r="D46" s="26">
        <f t="shared" si="0"/>
        <v>2.821739702283196</v>
      </c>
    </row>
    <row r="47" spans="1:4" x14ac:dyDescent="0.35">
      <c r="A47" s="1">
        <v>8604</v>
      </c>
      <c r="B47" s="10" t="s">
        <v>11</v>
      </c>
      <c r="C47" s="4">
        <v>3017.2457930602832</v>
      </c>
      <c r="D47" s="26">
        <f t="shared" si="0"/>
        <v>2.8516072571181792</v>
      </c>
    </row>
    <row r="48" spans="1:4" x14ac:dyDescent="0.35">
      <c r="A48" s="1">
        <v>8584</v>
      </c>
      <c r="B48" s="10" t="s">
        <v>11</v>
      </c>
      <c r="C48" s="4">
        <v>3021.3722842090647</v>
      </c>
      <c r="D48" s="26">
        <f t="shared" si="0"/>
        <v>2.8410931168143421</v>
      </c>
    </row>
    <row r="49" spans="1:4" x14ac:dyDescent="0.35">
      <c r="A49" s="1">
        <v>8443</v>
      </c>
      <c r="B49" s="10" t="s">
        <v>11</v>
      </c>
      <c r="C49" s="4">
        <v>2970.8555606048321</v>
      </c>
      <c r="D49" s="26">
        <f t="shared" si="0"/>
        <v>2.8419422714314329</v>
      </c>
    </row>
    <row r="50" spans="1:4" x14ac:dyDescent="0.35">
      <c r="A50" s="1">
        <v>8532</v>
      </c>
      <c r="B50" s="10" t="s">
        <v>11</v>
      </c>
      <c r="C50" s="4">
        <v>2990.0909642747138</v>
      </c>
      <c r="D50" s="26">
        <f t="shared" si="0"/>
        <v>2.8534248964126583</v>
      </c>
    </row>
    <row r="51" spans="1:4" x14ac:dyDescent="0.35">
      <c r="A51" s="1">
        <v>8648</v>
      </c>
      <c r="B51" s="10" t="s">
        <v>11</v>
      </c>
      <c r="C51" s="4">
        <v>3042.2778612119146</v>
      </c>
      <c r="D51" s="26">
        <f t="shared" si="0"/>
        <v>2.8426068868525385</v>
      </c>
    </row>
    <row r="52" spans="1:4" x14ac:dyDescent="0.35">
      <c r="A52" s="1">
        <v>8393</v>
      </c>
      <c r="B52" s="10" t="s">
        <v>11</v>
      </c>
      <c r="C52" s="4">
        <v>2945.8447746292222</v>
      </c>
      <c r="D52" s="26">
        <f t="shared" si="0"/>
        <v>2.8490978453053022</v>
      </c>
    </row>
    <row r="53" spans="1:4" x14ac:dyDescent="0.35">
      <c r="A53" s="1">
        <v>8503</v>
      </c>
      <c r="B53" s="10" t="s">
        <v>11</v>
      </c>
      <c r="C53" s="4">
        <v>2964.4231593265431</v>
      </c>
      <c r="D53" s="26">
        <f t="shared" si="0"/>
        <v>2.868348930971012</v>
      </c>
    </row>
    <row r="54" spans="1:4" x14ac:dyDescent="0.35">
      <c r="A54" s="1"/>
      <c r="B54" s="10"/>
      <c r="C54" s="4"/>
    </row>
    <row r="55" spans="1:4" x14ac:dyDescent="0.35">
      <c r="A55" s="1"/>
      <c r="B55" s="10"/>
      <c r="C55" s="4"/>
    </row>
    <row r="56" spans="1:4" x14ac:dyDescent="0.35">
      <c r="A56" s="1"/>
      <c r="B56" s="10"/>
      <c r="C56" s="4"/>
    </row>
    <row r="57" spans="1:4" x14ac:dyDescent="0.35">
      <c r="A57" s="1"/>
      <c r="B57" s="10"/>
      <c r="C57" s="4"/>
    </row>
    <row r="58" spans="1:4" x14ac:dyDescent="0.35">
      <c r="A58" s="1"/>
      <c r="B58" s="10"/>
      <c r="C58" s="4"/>
    </row>
    <row r="59" spans="1:4" x14ac:dyDescent="0.35">
      <c r="A59" s="1"/>
      <c r="B59" s="10"/>
      <c r="C59" s="4"/>
    </row>
    <row r="60" spans="1:4" x14ac:dyDescent="0.35">
      <c r="A60" s="1"/>
      <c r="B60" s="10"/>
      <c r="C60" s="4"/>
    </row>
    <row r="61" spans="1:4" x14ac:dyDescent="0.35">
      <c r="A61" s="1"/>
      <c r="B61" s="10"/>
      <c r="C61" s="4"/>
    </row>
    <row r="62" spans="1:4" x14ac:dyDescent="0.35">
      <c r="A62" s="1"/>
      <c r="B62" s="10"/>
      <c r="C62" s="4"/>
    </row>
    <row r="63" spans="1:4" x14ac:dyDescent="0.35">
      <c r="A63" s="1"/>
      <c r="B63" s="10"/>
      <c r="C63" s="4"/>
    </row>
    <row r="64" spans="1:4" x14ac:dyDescent="0.35">
      <c r="A64" s="1"/>
      <c r="B64" s="10"/>
      <c r="C64" s="4"/>
    </row>
    <row r="65" spans="1:3" x14ac:dyDescent="0.35">
      <c r="A65" s="1"/>
      <c r="B65" s="10"/>
      <c r="C65" s="4"/>
    </row>
    <row r="66" spans="1:3" x14ac:dyDescent="0.35">
      <c r="A66" s="1"/>
      <c r="B66" s="10"/>
      <c r="C66" s="4"/>
    </row>
    <row r="67" spans="1:3" x14ac:dyDescent="0.35">
      <c r="A67" s="1"/>
      <c r="B67" s="10"/>
      <c r="C67" s="4"/>
    </row>
    <row r="68" spans="1:3" x14ac:dyDescent="0.35">
      <c r="A68" s="1"/>
      <c r="B68" s="10"/>
      <c r="C68" s="4"/>
    </row>
    <row r="69" spans="1:3" x14ac:dyDescent="0.35">
      <c r="A69" s="1"/>
      <c r="B69" s="10"/>
      <c r="C69" s="4"/>
    </row>
    <row r="70" spans="1:3" x14ac:dyDescent="0.35">
      <c r="A70" s="1"/>
      <c r="B70" s="10"/>
      <c r="C70" s="4"/>
    </row>
    <row r="71" spans="1:3" x14ac:dyDescent="0.35">
      <c r="A71" s="1"/>
      <c r="B71" s="10"/>
      <c r="C71" s="4"/>
    </row>
    <row r="72" spans="1:3" x14ac:dyDescent="0.35">
      <c r="A72" s="1"/>
      <c r="B72" s="10"/>
      <c r="C72" s="4"/>
    </row>
    <row r="73" spans="1:3" x14ac:dyDescent="0.35">
      <c r="A73" s="1"/>
      <c r="B73" s="10"/>
      <c r="C73" s="4"/>
    </row>
    <row r="74" spans="1:3" x14ac:dyDescent="0.35">
      <c r="A74" s="1"/>
      <c r="B74" s="10"/>
      <c r="C74" s="4"/>
    </row>
    <row r="75" spans="1:3" x14ac:dyDescent="0.35">
      <c r="A75" s="1"/>
      <c r="B75" s="10"/>
      <c r="C75" s="4"/>
    </row>
    <row r="76" spans="1:3" x14ac:dyDescent="0.35">
      <c r="A76" s="1"/>
      <c r="B76" s="10"/>
      <c r="C76" s="4"/>
    </row>
    <row r="77" spans="1:3" x14ac:dyDescent="0.35">
      <c r="A77" s="1"/>
      <c r="B77" s="10"/>
      <c r="C77" s="4"/>
    </row>
    <row r="78" spans="1:3" x14ac:dyDescent="0.35">
      <c r="A78" s="1"/>
      <c r="B78" s="10"/>
      <c r="C78" s="4"/>
    </row>
    <row r="79" spans="1:3" x14ac:dyDescent="0.35">
      <c r="A79" s="1"/>
      <c r="B79" s="10"/>
      <c r="C79" s="4"/>
    </row>
    <row r="80" spans="1:3" x14ac:dyDescent="0.35">
      <c r="A80" s="1"/>
      <c r="B80" s="10"/>
      <c r="C80" s="4"/>
    </row>
    <row r="81" spans="1:3" x14ac:dyDescent="0.35">
      <c r="A81" s="1"/>
      <c r="B81" s="10"/>
      <c r="C81" s="4"/>
    </row>
    <row r="82" spans="1:3" x14ac:dyDescent="0.35">
      <c r="A82" s="1"/>
      <c r="B82" s="10"/>
      <c r="C82" s="4"/>
    </row>
    <row r="83" spans="1:3" x14ac:dyDescent="0.35">
      <c r="A83" s="1"/>
      <c r="B83" s="10"/>
      <c r="C83" s="4"/>
    </row>
    <row r="84" spans="1:3" x14ac:dyDescent="0.35">
      <c r="A84" s="1"/>
      <c r="B84" s="10"/>
      <c r="C84" s="4"/>
    </row>
    <row r="85" spans="1:3" x14ac:dyDescent="0.35">
      <c r="A85" s="1"/>
      <c r="B85" s="10"/>
      <c r="C85" s="4"/>
    </row>
    <row r="86" spans="1:3" x14ac:dyDescent="0.35">
      <c r="A86" s="1"/>
      <c r="B86" s="10"/>
      <c r="C86" s="4"/>
    </row>
    <row r="87" spans="1:3" x14ac:dyDescent="0.35">
      <c r="A87" s="1"/>
      <c r="B87" s="10"/>
      <c r="C87" s="4"/>
    </row>
    <row r="88" spans="1:3" x14ac:dyDescent="0.35">
      <c r="A88" s="1"/>
      <c r="B88" s="10"/>
      <c r="C88" s="4"/>
    </row>
    <row r="89" spans="1:3" x14ac:dyDescent="0.35">
      <c r="A89" s="1"/>
      <c r="B89" s="10"/>
      <c r="C89" s="4"/>
    </row>
    <row r="90" spans="1:3" x14ac:dyDescent="0.35">
      <c r="A90" s="1"/>
      <c r="B90" s="10"/>
      <c r="C90" s="4"/>
    </row>
    <row r="91" spans="1:3" x14ac:dyDescent="0.35">
      <c r="A91" s="1"/>
      <c r="B91" s="10"/>
      <c r="C91" s="4"/>
    </row>
    <row r="92" spans="1:3" x14ac:dyDescent="0.35">
      <c r="A92" s="1"/>
      <c r="B92" s="10"/>
      <c r="C92" s="4"/>
    </row>
    <row r="93" spans="1:3" x14ac:dyDescent="0.35">
      <c r="A93" s="1"/>
      <c r="B93" s="10"/>
      <c r="C93" s="4"/>
    </row>
    <row r="94" spans="1:3" x14ac:dyDescent="0.35">
      <c r="A94" s="1"/>
      <c r="B94" s="10"/>
      <c r="C94" s="4"/>
    </row>
    <row r="95" spans="1:3" x14ac:dyDescent="0.35">
      <c r="A95" s="1"/>
      <c r="B95" s="10"/>
      <c r="C95" s="4"/>
    </row>
    <row r="96" spans="1:3" x14ac:dyDescent="0.35">
      <c r="A96" s="1"/>
      <c r="B96" s="10"/>
      <c r="C96" s="4"/>
    </row>
    <row r="97" spans="1:3" x14ac:dyDescent="0.35">
      <c r="A97" s="1"/>
      <c r="B97" s="10"/>
      <c r="C97" s="4"/>
    </row>
    <row r="98" spans="1:3" x14ac:dyDescent="0.35">
      <c r="A98" s="1"/>
      <c r="B98" s="10"/>
      <c r="C98" s="4"/>
    </row>
    <row r="99" spans="1:3" x14ac:dyDescent="0.35">
      <c r="A99" s="1"/>
      <c r="B99" s="10"/>
      <c r="C99" s="4"/>
    </row>
    <row r="100" spans="1:3" x14ac:dyDescent="0.35">
      <c r="A100" s="1"/>
      <c r="B100" s="10"/>
      <c r="C100" s="4"/>
    </row>
    <row r="101" spans="1:3" x14ac:dyDescent="0.35">
      <c r="A101" s="1"/>
      <c r="B101" s="10"/>
      <c r="C101" s="4"/>
    </row>
    <row r="102" spans="1:3" x14ac:dyDescent="0.35">
      <c r="A102" s="1"/>
      <c r="B102" s="10"/>
      <c r="C102" s="4"/>
    </row>
    <row r="103" spans="1:3" x14ac:dyDescent="0.35">
      <c r="A103" s="1"/>
      <c r="B103" s="10"/>
      <c r="C103" s="4"/>
    </row>
    <row r="104" spans="1:3" x14ac:dyDescent="0.35">
      <c r="A104" s="1"/>
      <c r="B104" s="10"/>
      <c r="C104" s="4"/>
    </row>
    <row r="105" spans="1:3" x14ac:dyDescent="0.35">
      <c r="A105" s="1"/>
      <c r="B105" s="10"/>
      <c r="C105" s="4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7"/>
  <sheetViews>
    <sheetView showGridLines="0" topLeftCell="A20" zoomScaleNormal="100" workbookViewId="0">
      <selection activeCell="G28" sqref="G28"/>
    </sheetView>
  </sheetViews>
  <sheetFormatPr baseColWidth="10" defaultRowHeight="14.5" x14ac:dyDescent="0.35"/>
  <cols>
    <col min="3" max="3" width="16" customWidth="1"/>
    <col min="4" max="4" width="17.6328125" customWidth="1"/>
    <col min="5" max="5" width="28.36328125" customWidth="1"/>
    <col min="6" max="6" width="13.81640625" bestFit="1" customWidth="1"/>
    <col min="7" max="7" width="27.6328125" customWidth="1"/>
    <col min="8" max="8" width="9" customWidth="1"/>
    <col min="9" max="9" width="10.6328125" customWidth="1"/>
    <col min="10" max="10" width="9.36328125" customWidth="1"/>
    <col min="11" max="11" width="8" customWidth="1"/>
    <col min="12" max="12" width="8.6328125" customWidth="1"/>
    <col min="13" max="13" width="8.81640625" customWidth="1"/>
    <col min="14" max="14" width="11" customWidth="1"/>
    <col min="21" max="30" width="10.6328125" style="30"/>
  </cols>
  <sheetData>
    <row r="1" spans="1:26" x14ac:dyDescent="0.35">
      <c r="A1" s="11" t="s">
        <v>0</v>
      </c>
      <c r="B1" s="11" t="s">
        <v>6</v>
      </c>
      <c r="C1" s="11" t="s">
        <v>9</v>
      </c>
      <c r="D1" s="11" t="s">
        <v>8</v>
      </c>
      <c r="E1" s="11" t="s">
        <v>15</v>
      </c>
      <c r="G1" s="11" t="s">
        <v>68</v>
      </c>
    </row>
    <row r="2" spans="1:26" x14ac:dyDescent="0.35">
      <c r="A2" s="1">
        <v>1</v>
      </c>
      <c r="B2" s="1">
        <v>4500</v>
      </c>
      <c r="C2" s="1">
        <v>0</v>
      </c>
      <c r="D2" s="4">
        <v>977.29773895116523</v>
      </c>
      <c r="E2" s="1">
        <v>14</v>
      </c>
    </row>
    <row r="3" spans="1:26" x14ac:dyDescent="0.35">
      <c r="A3" s="1">
        <v>2</v>
      </c>
      <c r="B3" s="1">
        <v>5048</v>
      </c>
      <c r="C3" s="1">
        <v>0</v>
      </c>
      <c r="D3" s="4">
        <v>1000.8797201189736</v>
      </c>
      <c r="E3" s="1">
        <v>13</v>
      </c>
      <c r="F3" s="27"/>
    </row>
    <row r="4" spans="1:26" x14ac:dyDescent="0.35">
      <c r="A4" s="1">
        <v>4</v>
      </c>
      <c r="B4" s="1">
        <v>5038</v>
      </c>
      <c r="C4" s="1">
        <v>0</v>
      </c>
      <c r="D4" s="4">
        <v>998.37532413948793</v>
      </c>
      <c r="E4" s="1">
        <v>14</v>
      </c>
      <c r="F4" s="27"/>
      <c r="U4" s="39"/>
      <c r="V4" s="39"/>
    </row>
    <row r="5" spans="1:26" x14ac:dyDescent="0.35">
      <c r="A5" s="1">
        <v>6</v>
      </c>
      <c r="B5" s="1">
        <v>5004</v>
      </c>
      <c r="C5" s="1">
        <v>0</v>
      </c>
      <c r="D5" s="4">
        <v>989.16607637511333</v>
      </c>
      <c r="E5" s="1">
        <v>15</v>
      </c>
      <c r="F5" s="27"/>
      <c r="U5" s="15"/>
      <c r="V5" s="15"/>
    </row>
    <row r="6" spans="1:26" x14ac:dyDescent="0.35">
      <c r="A6" s="1">
        <v>7</v>
      </c>
      <c r="B6" s="1">
        <v>4500</v>
      </c>
      <c r="C6" s="1">
        <v>0</v>
      </c>
      <c r="D6" s="4">
        <v>979.28707671235316</v>
      </c>
      <c r="E6" s="1">
        <v>15</v>
      </c>
      <c r="F6" s="27"/>
      <c r="U6" s="15"/>
      <c r="V6" s="15"/>
    </row>
    <row r="7" spans="1:26" x14ac:dyDescent="0.35">
      <c r="A7" s="1">
        <v>8</v>
      </c>
      <c r="B7" s="1">
        <v>5039</v>
      </c>
      <c r="C7" s="1">
        <v>0</v>
      </c>
      <c r="D7" s="4">
        <v>1002.4496671358065</v>
      </c>
      <c r="E7" s="1">
        <v>15</v>
      </c>
      <c r="F7" s="27"/>
      <c r="U7" s="15"/>
      <c r="V7" s="15"/>
    </row>
    <row r="8" spans="1:26" x14ac:dyDescent="0.35">
      <c r="A8" s="1">
        <v>10</v>
      </c>
      <c r="B8" s="1">
        <v>5008</v>
      </c>
      <c r="C8" s="1">
        <v>0</v>
      </c>
      <c r="D8" s="4">
        <v>995.43838384852279</v>
      </c>
      <c r="E8" s="1">
        <v>16</v>
      </c>
      <c r="U8" s="15"/>
      <c r="V8" s="15"/>
    </row>
    <row r="9" spans="1:26" x14ac:dyDescent="0.35">
      <c r="A9" s="1">
        <v>12</v>
      </c>
      <c r="B9" s="1">
        <v>5045</v>
      </c>
      <c r="C9" s="1">
        <v>0</v>
      </c>
      <c r="D9" s="4">
        <v>1012.7354269352509</v>
      </c>
      <c r="E9" s="1">
        <v>16</v>
      </c>
      <c r="U9" s="15"/>
      <c r="V9" s="15"/>
    </row>
    <row r="10" spans="1:26" x14ac:dyDescent="0.35">
      <c r="A10" s="1">
        <v>13</v>
      </c>
      <c r="B10" s="1">
        <v>4530</v>
      </c>
      <c r="C10" s="1">
        <v>0</v>
      </c>
      <c r="D10" s="4">
        <v>1002.9919192456873</v>
      </c>
      <c r="E10" s="1">
        <v>15</v>
      </c>
    </row>
    <row r="11" spans="1:26" x14ac:dyDescent="0.35">
      <c r="A11" s="1">
        <v>14</v>
      </c>
      <c r="B11" s="1">
        <v>5009</v>
      </c>
      <c r="C11" s="1">
        <v>0</v>
      </c>
      <c r="D11" s="4">
        <v>989.04977474012412</v>
      </c>
      <c r="E11" s="1">
        <v>15</v>
      </c>
    </row>
    <row r="12" spans="1:26" x14ac:dyDescent="0.35">
      <c r="A12" s="1">
        <v>16</v>
      </c>
      <c r="B12" s="1">
        <v>5051</v>
      </c>
      <c r="C12" s="1">
        <v>0</v>
      </c>
      <c r="D12" s="4">
        <v>993.04545781342313</v>
      </c>
      <c r="E12" s="1">
        <v>12</v>
      </c>
      <c r="U12" s="40"/>
      <c r="V12" s="40"/>
      <c r="W12" s="40"/>
      <c r="X12" s="40"/>
      <c r="Y12" s="40"/>
      <c r="Z12" s="40"/>
    </row>
    <row r="13" spans="1:26" x14ac:dyDescent="0.35">
      <c r="A13" s="1">
        <v>18</v>
      </c>
      <c r="B13" s="1">
        <v>5103</v>
      </c>
      <c r="C13" s="1">
        <v>0</v>
      </c>
      <c r="D13" s="4">
        <v>1028.0284439213574</v>
      </c>
      <c r="E13" s="1">
        <v>14</v>
      </c>
      <c r="U13" s="15"/>
      <c r="V13" s="15"/>
      <c r="W13" s="15"/>
      <c r="X13" s="15"/>
      <c r="Y13" s="15"/>
      <c r="Z13" s="15"/>
    </row>
    <row r="14" spans="1:26" x14ac:dyDescent="0.35">
      <c r="A14" s="1">
        <v>19</v>
      </c>
      <c r="B14" s="1">
        <v>4657</v>
      </c>
      <c r="C14" s="1">
        <v>0</v>
      </c>
      <c r="D14" s="4">
        <v>1006.8361714511411</v>
      </c>
      <c r="E14" s="1">
        <v>13</v>
      </c>
      <c r="U14" s="15"/>
      <c r="V14" s="15"/>
      <c r="W14" s="15"/>
      <c r="X14" s="15"/>
      <c r="Y14" s="15"/>
      <c r="Z14" s="15"/>
    </row>
    <row r="15" spans="1:26" x14ac:dyDescent="0.35">
      <c r="A15" s="1">
        <v>20</v>
      </c>
      <c r="B15" s="1">
        <v>5014</v>
      </c>
      <c r="C15" s="1">
        <v>0</v>
      </c>
      <c r="D15" s="4">
        <v>986.85461832792498</v>
      </c>
      <c r="E15" s="1">
        <v>14</v>
      </c>
      <c r="U15" s="15"/>
      <c r="V15" s="15"/>
      <c r="W15" s="15"/>
      <c r="X15" s="15"/>
      <c r="Y15" s="15"/>
      <c r="Z15" s="15"/>
    </row>
    <row r="16" spans="1:26" x14ac:dyDescent="0.35">
      <c r="A16" s="1">
        <v>22</v>
      </c>
      <c r="B16" s="1">
        <v>4977</v>
      </c>
      <c r="C16" s="1">
        <v>0</v>
      </c>
      <c r="D16" s="4">
        <v>991.58881109906361</v>
      </c>
      <c r="E16" s="1">
        <v>18</v>
      </c>
    </row>
    <row r="17" spans="1:12" x14ac:dyDescent="0.35">
      <c r="A17" s="1">
        <v>24</v>
      </c>
      <c r="B17" s="1">
        <v>5007</v>
      </c>
      <c r="C17" s="1">
        <v>0</v>
      </c>
      <c r="D17" s="4">
        <v>992.6312057141331</v>
      </c>
      <c r="E17" s="1">
        <v>15</v>
      </c>
    </row>
    <row r="18" spans="1:12" x14ac:dyDescent="0.35">
      <c r="A18" s="1">
        <v>26</v>
      </c>
      <c r="B18" s="1">
        <v>5068</v>
      </c>
      <c r="C18" s="1">
        <v>0</v>
      </c>
      <c r="D18" s="4">
        <v>1017.7295987668913</v>
      </c>
      <c r="E18" s="1">
        <v>15</v>
      </c>
    </row>
    <row r="19" spans="1:12" x14ac:dyDescent="0.35">
      <c r="A19" s="1">
        <v>28</v>
      </c>
      <c r="B19" s="1">
        <v>5029</v>
      </c>
      <c r="C19" s="1">
        <v>0</v>
      </c>
      <c r="D19" s="4">
        <v>998.55335772735998</v>
      </c>
      <c r="E19" s="1">
        <v>15</v>
      </c>
    </row>
    <row r="20" spans="1:12" x14ac:dyDescent="0.35">
      <c r="A20" s="1">
        <v>30</v>
      </c>
      <c r="B20" s="1">
        <v>5056</v>
      </c>
      <c r="C20" s="1">
        <v>0</v>
      </c>
      <c r="D20" s="4">
        <v>1014.5622834679671</v>
      </c>
      <c r="E20" s="1">
        <v>15</v>
      </c>
      <c r="G20" s="29" t="s">
        <v>69</v>
      </c>
    </row>
    <row r="21" spans="1:12" x14ac:dyDescent="0.35">
      <c r="A21" s="1">
        <v>32</v>
      </c>
      <c r="B21" s="1">
        <v>5025</v>
      </c>
      <c r="C21" s="1">
        <v>0</v>
      </c>
      <c r="D21" s="4">
        <v>995.37718622377724</v>
      </c>
      <c r="E21" s="1">
        <v>14</v>
      </c>
    </row>
    <row r="22" spans="1:12" x14ac:dyDescent="0.35">
      <c r="A22" s="1">
        <v>34</v>
      </c>
      <c r="B22" s="1">
        <v>5013</v>
      </c>
      <c r="C22" s="1">
        <v>0</v>
      </c>
      <c r="D22" s="4">
        <v>1000.8674305718159</v>
      </c>
      <c r="E22" s="1">
        <v>17</v>
      </c>
      <c r="G22" t="s">
        <v>19</v>
      </c>
    </row>
    <row r="23" spans="1:12" ht="15" thickBot="1" x14ac:dyDescent="0.4">
      <c r="A23" s="1">
        <v>36</v>
      </c>
      <c r="B23" s="1">
        <v>5070</v>
      </c>
      <c r="C23" s="1">
        <v>0</v>
      </c>
      <c r="D23" s="4">
        <v>1008.6067643678689</v>
      </c>
      <c r="E23" s="1">
        <v>13</v>
      </c>
    </row>
    <row r="24" spans="1:12" x14ac:dyDescent="0.35">
      <c r="A24" s="1">
        <v>38</v>
      </c>
      <c r="B24" s="1">
        <v>5003</v>
      </c>
      <c r="C24" s="1">
        <v>0</v>
      </c>
      <c r="D24" s="4">
        <v>989.57650859665591</v>
      </c>
      <c r="E24" s="1">
        <v>15</v>
      </c>
      <c r="G24" s="18" t="s">
        <v>20</v>
      </c>
      <c r="H24" s="18"/>
    </row>
    <row r="25" spans="1:12" x14ac:dyDescent="0.35">
      <c r="A25" s="1">
        <v>39</v>
      </c>
      <c r="B25" s="1">
        <v>4443</v>
      </c>
      <c r="C25" s="1">
        <v>0</v>
      </c>
      <c r="D25" s="4">
        <v>1024.5161572820507</v>
      </c>
      <c r="E25" s="1">
        <v>16</v>
      </c>
      <c r="G25" s="15" t="s">
        <v>21</v>
      </c>
      <c r="H25" s="37">
        <v>0.99521498531948127</v>
      </c>
    </row>
    <row r="26" spans="1:12" x14ac:dyDescent="0.35">
      <c r="A26" s="1">
        <v>40</v>
      </c>
      <c r="B26" s="1">
        <v>5052</v>
      </c>
      <c r="C26" s="1">
        <v>0</v>
      </c>
      <c r="D26" s="4">
        <v>1003.1563331504003</v>
      </c>
      <c r="E26" s="1">
        <v>14</v>
      </c>
      <c r="G26" s="15" t="s">
        <v>22</v>
      </c>
      <c r="H26" s="37">
        <v>0.99045286700445534</v>
      </c>
    </row>
    <row r="27" spans="1:12" x14ac:dyDescent="0.35">
      <c r="A27" s="1">
        <v>42</v>
      </c>
      <c r="B27" s="1">
        <v>5033</v>
      </c>
      <c r="C27" s="1">
        <v>0</v>
      </c>
      <c r="D27" s="4">
        <v>996.64767074136762</v>
      </c>
      <c r="E27" s="1">
        <v>14</v>
      </c>
      <c r="G27" s="15" t="s">
        <v>23</v>
      </c>
      <c r="H27" s="37">
        <v>0.99022281560697245</v>
      </c>
    </row>
    <row r="28" spans="1:12" x14ac:dyDescent="0.35">
      <c r="A28" s="1">
        <v>43</v>
      </c>
      <c r="B28" s="1">
        <v>4644</v>
      </c>
      <c r="C28" s="1">
        <v>2</v>
      </c>
      <c r="D28" s="4">
        <v>1008.362258085981</v>
      </c>
      <c r="E28" s="1">
        <v>14</v>
      </c>
      <c r="G28" s="15" t="s">
        <v>24</v>
      </c>
      <c r="H28" s="37">
        <v>152.44102845910297</v>
      </c>
    </row>
    <row r="29" spans="1:12" ht="15" thickBot="1" x14ac:dyDescent="0.4">
      <c r="A29" s="1">
        <v>44</v>
      </c>
      <c r="B29" s="1">
        <v>5069</v>
      </c>
      <c r="C29" s="1">
        <v>0</v>
      </c>
      <c r="D29" s="4">
        <v>995.30726881857845</v>
      </c>
      <c r="E29" s="1">
        <v>10</v>
      </c>
      <c r="G29" s="16" t="s">
        <v>25</v>
      </c>
      <c r="H29" s="38">
        <v>86</v>
      </c>
    </row>
    <row r="30" spans="1:12" x14ac:dyDescent="0.35">
      <c r="A30" s="1">
        <v>46</v>
      </c>
      <c r="B30" s="1">
        <v>5046</v>
      </c>
      <c r="C30" s="1">
        <v>0</v>
      </c>
      <c r="D30" s="4">
        <v>997.86291482450906</v>
      </c>
      <c r="E30" s="1">
        <v>13</v>
      </c>
    </row>
    <row r="31" spans="1:12" ht="15" thickBot="1" x14ac:dyDescent="0.4">
      <c r="A31" s="1">
        <v>47</v>
      </c>
      <c r="B31" s="1">
        <v>4256</v>
      </c>
      <c r="C31" s="1">
        <v>0</v>
      </c>
      <c r="D31" s="4">
        <v>995.69747615169035</v>
      </c>
      <c r="E31" s="1">
        <v>19</v>
      </c>
      <c r="G31" t="s">
        <v>26</v>
      </c>
    </row>
    <row r="32" spans="1:12" ht="43.5" x14ac:dyDescent="0.35">
      <c r="A32" s="1">
        <v>48</v>
      </c>
      <c r="B32" s="1">
        <v>5120</v>
      </c>
      <c r="C32" s="1">
        <v>0</v>
      </c>
      <c r="D32" s="4">
        <v>1020.577590476023</v>
      </c>
      <c r="E32" s="1">
        <v>11</v>
      </c>
      <c r="G32" s="17"/>
      <c r="H32" s="60" t="s">
        <v>137</v>
      </c>
      <c r="I32" s="17" t="s">
        <v>30</v>
      </c>
      <c r="J32" s="17" t="s">
        <v>31</v>
      </c>
      <c r="K32" s="17" t="s">
        <v>32</v>
      </c>
      <c r="L32" s="17" t="s">
        <v>33</v>
      </c>
    </row>
    <row r="33" spans="1:14" x14ac:dyDescent="0.35">
      <c r="A33" s="1">
        <v>50</v>
      </c>
      <c r="B33" s="1">
        <v>4952</v>
      </c>
      <c r="C33" s="1">
        <v>0</v>
      </c>
      <c r="D33" s="4">
        <v>973.79854903556406</v>
      </c>
      <c r="E33" s="1">
        <v>17</v>
      </c>
      <c r="G33" s="15" t="s">
        <v>27</v>
      </c>
      <c r="H33" s="15">
        <v>2</v>
      </c>
      <c r="I33" s="15">
        <v>200097965.77940178</v>
      </c>
      <c r="J33" s="15">
        <v>100048982.88970089</v>
      </c>
      <c r="K33" s="61">
        <v>4305.3547069959959</v>
      </c>
      <c r="L33" s="63">
        <v>1.4612629035266819E-84</v>
      </c>
    </row>
    <row r="34" spans="1:14" x14ac:dyDescent="0.35">
      <c r="A34" s="1">
        <v>52</v>
      </c>
      <c r="B34" s="1">
        <v>5030</v>
      </c>
      <c r="C34" s="1">
        <v>0</v>
      </c>
      <c r="D34" s="4">
        <v>996.23689745931188</v>
      </c>
      <c r="E34" s="1">
        <v>14</v>
      </c>
      <c r="G34" s="15" t="s">
        <v>28</v>
      </c>
      <c r="H34" s="15">
        <v>83</v>
      </c>
      <c r="I34" s="15">
        <v>1928776.1740865307</v>
      </c>
      <c r="J34" s="15">
        <v>23238.267157669045</v>
      </c>
      <c r="K34" s="15"/>
      <c r="L34" s="15"/>
    </row>
    <row r="35" spans="1:14" ht="15" thickBot="1" x14ac:dyDescent="0.4">
      <c r="A35" s="1">
        <v>54</v>
      </c>
      <c r="B35" s="1">
        <v>6763</v>
      </c>
      <c r="C35" s="1">
        <v>0</v>
      </c>
      <c r="D35" s="4">
        <v>1957.3487002635375</v>
      </c>
      <c r="E35" s="1">
        <v>33</v>
      </c>
      <c r="G35" s="16" t="s">
        <v>1</v>
      </c>
      <c r="H35" s="16">
        <v>85</v>
      </c>
      <c r="I35" s="16">
        <v>202026741.95348832</v>
      </c>
      <c r="J35" s="16"/>
      <c r="K35" s="16"/>
      <c r="L35" s="16"/>
    </row>
    <row r="36" spans="1:14" ht="15" thickBot="1" x14ac:dyDescent="0.4">
      <c r="A36" s="1">
        <v>56</v>
      </c>
      <c r="B36" s="1">
        <v>6926</v>
      </c>
      <c r="C36" s="1">
        <v>0</v>
      </c>
      <c r="D36" s="4">
        <v>2012.2582605399657</v>
      </c>
      <c r="E36" s="1">
        <v>28</v>
      </c>
    </row>
    <row r="37" spans="1:14" ht="43.5" x14ac:dyDescent="0.35">
      <c r="A37" s="1">
        <v>58</v>
      </c>
      <c r="B37" s="1">
        <v>6973</v>
      </c>
      <c r="C37" s="1">
        <v>0</v>
      </c>
      <c r="D37" s="4">
        <v>2039.9486452806741</v>
      </c>
      <c r="E37" s="1">
        <v>29</v>
      </c>
      <c r="G37" s="17"/>
      <c r="H37" s="64" t="s">
        <v>138</v>
      </c>
      <c r="I37" s="64" t="s">
        <v>139</v>
      </c>
      <c r="J37" s="64" t="s">
        <v>34</v>
      </c>
      <c r="K37" s="64" t="s">
        <v>35</v>
      </c>
      <c r="L37" s="64" t="s">
        <v>36</v>
      </c>
      <c r="M37" s="64" t="s">
        <v>37</v>
      </c>
      <c r="N37" s="64" t="s">
        <v>72</v>
      </c>
    </row>
    <row r="38" spans="1:14" x14ac:dyDescent="0.35">
      <c r="A38" s="1">
        <v>60</v>
      </c>
      <c r="B38" s="1">
        <v>6938</v>
      </c>
      <c r="C38" s="1">
        <v>0</v>
      </c>
      <c r="D38" s="4">
        <v>2005.1092911235173</v>
      </c>
      <c r="E38" s="1">
        <v>25</v>
      </c>
      <c r="G38" s="15" t="s">
        <v>29</v>
      </c>
      <c r="H38" s="37">
        <v>3133.41087757982</v>
      </c>
      <c r="I38" s="65">
        <v>41.419005914803485</v>
      </c>
      <c r="J38" s="37">
        <v>75.651522975347746</v>
      </c>
      <c r="K38" s="37">
        <v>2.4239001706734047E-78</v>
      </c>
      <c r="L38" s="37">
        <v>3051.0301406804388</v>
      </c>
      <c r="M38" s="37">
        <v>3215.7916144792011</v>
      </c>
      <c r="N38" s="15"/>
    </row>
    <row r="39" spans="1:14" x14ac:dyDescent="0.35">
      <c r="A39" s="1">
        <v>62</v>
      </c>
      <c r="B39" s="1">
        <v>6867</v>
      </c>
      <c r="C39" s="1">
        <v>0</v>
      </c>
      <c r="D39" s="4">
        <v>2003.3843207347672</v>
      </c>
      <c r="E39" s="1">
        <v>32</v>
      </c>
      <c r="G39" s="15" t="s">
        <v>8</v>
      </c>
      <c r="H39" s="37">
        <v>2.0730342276419162</v>
      </c>
      <c r="I39" s="65">
        <v>0.10448813848938876</v>
      </c>
      <c r="J39" s="37">
        <v>19.839900084471715</v>
      </c>
      <c r="K39" s="62">
        <v>3.0136963153877111E-33</v>
      </c>
      <c r="L39" s="37">
        <v>1.8652115226811494</v>
      </c>
      <c r="M39" s="37">
        <v>2.2808569326026831</v>
      </c>
      <c r="N39" s="36">
        <f>I39/ABS(H39)</f>
        <v>5.0403479641647972E-2</v>
      </c>
    </row>
    <row r="40" spans="1:14" ht="15" thickBot="1" x14ac:dyDescent="0.4">
      <c r="A40" s="1">
        <v>64</v>
      </c>
      <c r="B40" s="1">
        <v>6831</v>
      </c>
      <c r="C40" s="1">
        <v>0</v>
      </c>
      <c r="D40" s="4">
        <v>1985.0851963856257</v>
      </c>
      <c r="E40" s="1">
        <v>32</v>
      </c>
      <c r="G40" s="16" t="s">
        <v>15</v>
      </c>
      <c r="H40" s="38">
        <v>-16.746920440807994</v>
      </c>
      <c r="I40" s="66">
        <v>6.9289719079582364</v>
      </c>
      <c r="J40" s="38">
        <v>-2.4169415987346405</v>
      </c>
      <c r="K40" s="68">
        <v>1.7843083930592047E-2</v>
      </c>
      <c r="L40" s="38">
        <v>-30.528366883700492</v>
      </c>
      <c r="M40" s="38">
        <v>-2.9654739979154972</v>
      </c>
      <c r="N40" s="67">
        <f>I40/ABS(H40)</f>
        <v>0.41374603363338913</v>
      </c>
    </row>
    <row r="41" spans="1:14" x14ac:dyDescent="0.35">
      <c r="A41" s="1">
        <v>66</v>
      </c>
      <c r="B41" s="1">
        <v>6931</v>
      </c>
      <c r="C41" s="1">
        <v>0</v>
      </c>
      <c r="D41" s="4">
        <v>2026.7327777692117</v>
      </c>
      <c r="E41" s="1">
        <v>30</v>
      </c>
    </row>
    <row r="42" spans="1:14" x14ac:dyDescent="0.35">
      <c r="A42" s="1">
        <v>68</v>
      </c>
      <c r="B42" s="1">
        <v>6894</v>
      </c>
      <c r="C42" s="1">
        <v>0</v>
      </c>
      <c r="D42" s="4">
        <v>1986.7898168304237</v>
      </c>
      <c r="E42" s="1">
        <v>26</v>
      </c>
    </row>
    <row r="43" spans="1:14" x14ac:dyDescent="0.35">
      <c r="A43" s="1">
        <v>70</v>
      </c>
      <c r="B43" s="1">
        <v>6899</v>
      </c>
      <c r="C43" s="1">
        <v>0</v>
      </c>
      <c r="D43" s="4">
        <v>2007.8110815593391</v>
      </c>
      <c r="E43" s="1">
        <v>30</v>
      </c>
      <c r="G43" s="30" t="s">
        <v>70</v>
      </c>
      <c r="H43" s="30"/>
      <c r="I43" s="30"/>
      <c r="J43" s="30"/>
    </row>
    <row r="44" spans="1:14" x14ac:dyDescent="0.35">
      <c r="A44" s="1">
        <v>72</v>
      </c>
      <c r="B44" s="1">
        <v>6846</v>
      </c>
      <c r="C44" s="1">
        <v>0</v>
      </c>
      <c r="D44" s="4">
        <v>1987.1134832574171</v>
      </c>
      <c r="E44" s="1">
        <v>31</v>
      </c>
      <c r="G44" s="30"/>
      <c r="H44" s="30"/>
      <c r="I44" s="30"/>
      <c r="J44" s="30"/>
    </row>
    <row r="45" spans="1:14" x14ac:dyDescent="0.35">
      <c r="A45" s="1">
        <v>74</v>
      </c>
      <c r="B45" s="1">
        <v>6922</v>
      </c>
      <c r="C45" s="1">
        <v>0</v>
      </c>
      <c r="D45" s="4">
        <v>2010.2885678643361</v>
      </c>
      <c r="E45" s="1">
        <v>28</v>
      </c>
      <c r="G45" s="30"/>
      <c r="H45" s="30"/>
      <c r="I45" s="30"/>
      <c r="J45" s="30"/>
    </row>
    <row r="46" spans="1:14" x14ac:dyDescent="0.35">
      <c r="A46" s="1">
        <v>76</v>
      </c>
      <c r="B46" s="1">
        <v>6906</v>
      </c>
      <c r="C46" s="1">
        <v>0</v>
      </c>
      <c r="D46" s="4">
        <v>2002.687806954782</v>
      </c>
      <c r="E46" s="1">
        <v>28</v>
      </c>
      <c r="G46" t="s">
        <v>71</v>
      </c>
      <c r="H46" s="26">
        <f>H28/AVERAGE(B:B)</f>
        <v>2.2885686936553153E-2</v>
      </c>
      <c r="I46" s="31"/>
      <c r="J46" s="32"/>
    </row>
    <row r="47" spans="1:14" x14ac:dyDescent="0.35">
      <c r="A47" s="1">
        <v>78</v>
      </c>
      <c r="B47" s="1">
        <v>6859</v>
      </c>
      <c r="C47" s="1">
        <v>0</v>
      </c>
      <c r="D47" s="4">
        <v>2004.9987193051493</v>
      </c>
      <c r="E47" s="1">
        <v>33</v>
      </c>
      <c r="G47" s="32"/>
      <c r="H47" s="33"/>
      <c r="I47" s="31"/>
      <c r="J47" s="32"/>
    </row>
    <row r="48" spans="1:14" x14ac:dyDescent="0.35">
      <c r="A48" s="1">
        <v>80</v>
      </c>
      <c r="B48" s="1">
        <v>6771</v>
      </c>
      <c r="C48" s="1">
        <v>0</v>
      </c>
      <c r="D48" s="4">
        <v>1963.84958649287</v>
      </c>
      <c r="E48" s="1">
        <v>33</v>
      </c>
      <c r="G48" s="32"/>
      <c r="H48" s="33"/>
      <c r="I48" s="31"/>
      <c r="J48" s="32"/>
    </row>
    <row r="49" spans="1:10" x14ac:dyDescent="0.35">
      <c r="A49" s="1">
        <v>82</v>
      </c>
      <c r="B49" s="1">
        <v>6874</v>
      </c>
      <c r="C49" s="1">
        <v>0</v>
      </c>
      <c r="D49" s="4">
        <v>2002.4687324184924</v>
      </c>
      <c r="E49" s="1">
        <v>31</v>
      </c>
      <c r="G49" s="35" t="s">
        <v>73</v>
      </c>
      <c r="H49" s="33"/>
      <c r="I49" s="30"/>
      <c r="J49" s="32"/>
    </row>
    <row r="50" spans="1:10" ht="15" thickBot="1" x14ac:dyDescent="0.4">
      <c r="A50" s="1">
        <v>84</v>
      </c>
      <c r="B50" s="1">
        <v>6899</v>
      </c>
      <c r="C50" s="1">
        <v>0</v>
      </c>
      <c r="D50" s="4">
        <v>1988.0009909247747</v>
      </c>
      <c r="E50" s="1">
        <v>26</v>
      </c>
      <c r="G50" s="35" t="s">
        <v>75</v>
      </c>
      <c r="H50" s="33"/>
      <c r="I50" s="36">
        <f>_xlfn.STDEV.S(B:B)</f>
        <v>1541.6825871277149</v>
      </c>
      <c r="J50" s="32"/>
    </row>
    <row r="51" spans="1:10" ht="43.5" x14ac:dyDescent="0.35">
      <c r="A51" s="1">
        <v>86</v>
      </c>
      <c r="B51" s="1">
        <v>6870</v>
      </c>
      <c r="C51" s="1">
        <v>0</v>
      </c>
      <c r="D51" s="4">
        <v>1991.8093635642435</v>
      </c>
      <c r="E51" s="1">
        <v>29</v>
      </c>
      <c r="G51" s="17"/>
      <c r="H51" s="64" t="s">
        <v>138</v>
      </c>
      <c r="I51" s="64" t="s">
        <v>140</v>
      </c>
      <c r="J51" s="64" t="s">
        <v>74</v>
      </c>
    </row>
    <row r="52" spans="1:10" x14ac:dyDescent="0.35">
      <c r="A52" s="1">
        <v>88</v>
      </c>
      <c r="B52" s="1">
        <v>6864</v>
      </c>
      <c r="C52" s="1">
        <v>0</v>
      </c>
      <c r="D52" s="4">
        <v>1998.2559302225127</v>
      </c>
      <c r="E52" s="1">
        <v>31</v>
      </c>
      <c r="G52" s="15" t="s">
        <v>8</v>
      </c>
      <c r="H52" s="37">
        <v>2.0730342276419162</v>
      </c>
      <c r="I52" s="37">
        <f>_xlfn.STDEV.S(D:D)</f>
        <v>840.42577438796889</v>
      </c>
      <c r="J52" s="36">
        <f>H52*I52/$I$50</f>
        <v>1.1300843705737424</v>
      </c>
    </row>
    <row r="53" spans="1:10" ht="15" thickBot="1" x14ac:dyDescent="0.4">
      <c r="A53" s="1">
        <v>90</v>
      </c>
      <c r="B53" s="1">
        <v>6883</v>
      </c>
      <c r="C53" s="1">
        <v>0</v>
      </c>
      <c r="D53" s="4">
        <v>1985.2483597351238</v>
      </c>
      <c r="E53" s="1">
        <v>27</v>
      </c>
      <c r="G53" s="16" t="s">
        <v>15</v>
      </c>
      <c r="H53" s="16">
        <v>-16.746920440807994</v>
      </c>
      <c r="I53" s="38">
        <f>_xlfn.STDEV.S(E:E)</f>
        <v>12.673528753009226</v>
      </c>
      <c r="J53" s="67">
        <f>H53*I53/$I$50</f>
        <v>-0.13766943954810046</v>
      </c>
    </row>
    <row r="54" spans="1:10" ht="15" thickBot="1" x14ac:dyDescent="0.4">
      <c r="A54" s="1">
        <v>92</v>
      </c>
      <c r="B54" s="1">
        <v>6901</v>
      </c>
      <c r="C54" s="1">
        <v>0</v>
      </c>
      <c r="D54" s="4">
        <v>1995.9166189000825</v>
      </c>
      <c r="E54" s="1">
        <v>27</v>
      </c>
      <c r="G54" s="16"/>
      <c r="H54" s="16"/>
      <c r="I54" s="16"/>
      <c r="J54" s="34"/>
    </row>
    <row r="55" spans="1:10" x14ac:dyDescent="0.35">
      <c r="A55" s="1">
        <v>94</v>
      </c>
      <c r="B55" s="1">
        <v>6849</v>
      </c>
      <c r="C55" s="1">
        <v>0</v>
      </c>
      <c r="D55" s="4">
        <v>1973.6838162789354</v>
      </c>
      <c r="E55" s="1">
        <v>28</v>
      </c>
      <c r="G55" s="32"/>
      <c r="H55" s="33"/>
      <c r="I55" s="31"/>
      <c r="J55" s="32"/>
    </row>
    <row r="56" spans="1:10" x14ac:dyDescent="0.35">
      <c r="A56" s="1">
        <v>96</v>
      </c>
      <c r="B56" s="1">
        <v>6803</v>
      </c>
      <c r="C56" s="1">
        <v>0</v>
      </c>
      <c r="D56" s="4">
        <v>1986.0031039133901</v>
      </c>
      <c r="E56" s="1">
        <v>34</v>
      </c>
      <c r="G56" s="30"/>
      <c r="H56" s="33"/>
      <c r="I56" s="31"/>
      <c r="J56" s="32"/>
    </row>
    <row r="57" spans="1:10" x14ac:dyDescent="0.35">
      <c r="A57" s="1">
        <v>98</v>
      </c>
      <c r="B57" s="1">
        <v>6934</v>
      </c>
      <c r="C57" s="1">
        <v>0</v>
      </c>
      <c r="D57" s="4">
        <v>2016.4568973559653</v>
      </c>
      <c r="E57" s="1">
        <v>28</v>
      </c>
    </row>
    <row r="58" spans="1:10" x14ac:dyDescent="0.35">
      <c r="A58" s="1">
        <v>100</v>
      </c>
      <c r="B58" s="1">
        <v>6958</v>
      </c>
      <c r="C58" s="1">
        <v>0</v>
      </c>
      <c r="D58" s="4">
        <v>2021.6403805097798</v>
      </c>
      <c r="E58" s="1">
        <v>27</v>
      </c>
    </row>
    <row r="59" spans="1:10" x14ac:dyDescent="0.35">
      <c r="A59" s="1">
        <v>102</v>
      </c>
      <c r="B59" s="1">
        <v>6805</v>
      </c>
      <c r="C59" s="1">
        <v>0</v>
      </c>
      <c r="D59" s="4">
        <v>1979.688163875835</v>
      </c>
      <c r="E59" s="1">
        <v>33</v>
      </c>
    </row>
    <row r="60" spans="1:10" x14ac:dyDescent="0.35">
      <c r="A60" s="1">
        <v>104</v>
      </c>
      <c r="B60" s="1">
        <v>6846</v>
      </c>
      <c r="C60" s="1">
        <v>0</v>
      </c>
      <c r="D60" s="4">
        <v>1966.6608346160501</v>
      </c>
      <c r="E60" s="1">
        <v>27</v>
      </c>
    </row>
    <row r="61" spans="1:10" x14ac:dyDescent="0.35">
      <c r="A61" s="1">
        <v>106</v>
      </c>
      <c r="B61" s="1">
        <v>8595</v>
      </c>
      <c r="C61" s="1">
        <v>0</v>
      </c>
      <c r="D61" s="4">
        <v>3017.0188855008746</v>
      </c>
      <c r="E61" s="1">
        <v>45</v>
      </c>
    </row>
    <row r="62" spans="1:10" x14ac:dyDescent="0.35">
      <c r="A62" s="1">
        <v>108</v>
      </c>
      <c r="B62" s="1">
        <v>8474</v>
      </c>
      <c r="C62" s="1">
        <v>0</v>
      </c>
      <c r="D62" s="4">
        <v>2952.9370597883826</v>
      </c>
      <c r="E62" s="1">
        <v>44</v>
      </c>
    </row>
    <row r="63" spans="1:10" x14ac:dyDescent="0.35">
      <c r="A63" s="1">
        <v>110</v>
      </c>
      <c r="B63" s="1">
        <v>8613</v>
      </c>
      <c r="C63" s="1">
        <v>0</v>
      </c>
      <c r="D63" s="4">
        <v>3008.4705789049622</v>
      </c>
      <c r="E63" s="1">
        <v>41</v>
      </c>
    </row>
    <row r="64" spans="1:10" x14ac:dyDescent="0.35">
      <c r="A64" s="1">
        <v>112</v>
      </c>
      <c r="B64" s="1">
        <v>8666</v>
      </c>
      <c r="C64" s="1">
        <v>0</v>
      </c>
      <c r="D64" s="4">
        <v>3054.8241132491967</v>
      </c>
      <c r="E64" s="1">
        <v>45</v>
      </c>
    </row>
    <row r="65" spans="1:5" x14ac:dyDescent="0.35">
      <c r="A65" s="1">
        <v>114</v>
      </c>
      <c r="B65" s="1">
        <v>8613</v>
      </c>
      <c r="C65" s="1">
        <v>0</v>
      </c>
      <c r="D65" s="4">
        <v>3017.8914547177556</v>
      </c>
      <c r="E65" s="1">
        <v>43</v>
      </c>
    </row>
    <row r="66" spans="1:5" x14ac:dyDescent="0.35">
      <c r="A66" s="1">
        <v>116</v>
      </c>
      <c r="B66" s="1">
        <v>8610</v>
      </c>
      <c r="C66" s="1">
        <v>0</v>
      </c>
      <c r="D66" s="4">
        <v>3042.3089659307152</v>
      </c>
      <c r="E66" s="1">
        <v>48</v>
      </c>
    </row>
    <row r="67" spans="1:5" x14ac:dyDescent="0.35">
      <c r="A67" s="1">
        <v>118</v>
      </c>
      <c r="B67" s="1">
        <v>8634</v>
      </c>
      <c r="C67" s="1">
        <v>0</v>
      </c>
      <c r="D67" s="4">
        <v>3018.642845134309</v>
      </c>
      <c r="E67" s="1">
        <v>41</v>
      </c>
    </row>
    <row r="68" spans="1:5" x14ac:dyDescent="0.35">
      <c r="A68" s="1">
        <v>120</v>
      </c>
      <c r="B68" s="1">
        <v>8639</v>
      </c>
      <c r="C68" s="1">
        <v>0</v>
      </c>
      <c r="D68" s="4">
        <v>3027.242072064837</v>
      </c>
      <c r="E68" s="1">
        <v>42</v>
      </c>
    </row>
    <row r="69" spans="1:5" x14ac:dyDescent="0.35">
      <c r="A69" s="1">
        <v>122</v>
      </c>
      <c r="B69" s="1">
        <v>8624</v>
      </c>
      <c r="C69" s="1">
        <v>0</v>
      </c>
      <c r="D69" s="4">
        <v>3030.4101831716252</v>
      </c>
      <c r="E69" s="1">
        <v>45</v>
      </c>
    </row>
    <row r="70" spans="1:5" x14ac:dyDescent="0.35">
      <c r="A70" s="1">
        <v>124</v>
      </c>
      <c r="B70" s="1">
        <v>8664</v>
      </c>
      <c r="C70" s="1">
        <v>0</v>
      </c>
      <c r="D70" s="4">
        <v>3030.4024752040277</v>
      </c>
      <c r="E70" s="1">
        <v>41</v>
      </c>
    </row>
    <row r="71" spans="1:5" x14ac:dyDescent="0.35">
      <c r="A71" s="1">
        <v>126</v>
      </c>
      <c r="B71" s="1">
        <v>8592</v>
      </c>
      <c r="C71" s="1">
        <v>0</v>
      </c>
      <c r="D71" s="4">
        <v>3001.858950327005</v>
      </c>
      <c r="E71" s="1">
        <v>42</v>
      </c>
    </row>
    <row r="72" spans="1:5" x14ac:dyDescent="0.35">
      <c r="A72" s="1">
        <v>128</v>
      </c>
      <c r="B72" s="1">
        <v>8547</v>
      </c>
      <c r="C72" s="1">
        <v>0</v>
      </c>
      <c r="D72" s="4">
        <v>2980.5910647410201</v>
      </c>
      <c r="E72" s="1">
        <v>42</v>
      </c>
    </row>
    <row r="73" spans="1:5" x14ac:dyDescent="0.35">
      <c r="A73" s="1">
        <v>130</v>
      </c>
      <c r="B73" s="1">
        <v>8556</v>
      </c>
      <c r="C73" s="1">
        <v>0</v>
      </c>
      <c r="D73" s="4">
        <v>3022.8171529670362</v>
      </c>
      <c r="E73" s="1">
        <v>50</v>
      </c>
    </row>
    <row r="74" spans="1:5" x14ac:dyDescent="0.35">
      <c r="A74" s="1">
        <v>132</v>
      </c>
      <c r="B74" s="1">
        <v>8513</v>
      </c>
      <c r="C74" s="1">
        <v>0</v>
      </c>
      <c r="D74" s="4">
        <v>2972.8202737969696</v>
      </c>
      <c r="E74" s="1">
        <v>44</v>
      </c>
    </row>
    <row r="75" spans="1:5" x14ac:dyDescent="0.35">
      <c r="A75" s="1">
        <v>134</v>
      </c>
      <c r="B75" s="1">
        <v>8521</v>
      </c>
      <c r="C75" s="1">
        <v>0</v>
      </c>
      <c r="D75" s="4">
        <v>3000.9307541404269</v>
      </c>
      <c r="E75" s="1">
        <v>49</v>
      </c>
    </row>
    <row r="76" spans="1:5" x14ac:dyDescent="0.35">
      <c r="A76" s="1">
        <v>135</v>
      </c>
      <c r="B76" s="1">
        <v>8556</v>
      </c>
      <c r="C76" s="1">
        <v>2</v>
      </c>
      <c r="D76" s="4">
        <v>3009.775817488844</v>
      </c>
      <c r="E76" s="1">
        <v>44</v>
      </c>
    </row>
    <row r="77" spans="1:5" x14ac:dyDescent="0.35">
      <c r="A77" s="1">
        <v>136</v>
      </c>
      <c r="B77" s="1">
        <v>8523</v>
      </c>
      <c r="C77" s="1">
        <v>0</v>
      </c>
      <c r="D77" s="4">
        <v>2972.8167949797353</v>
      </c>
      <c r="E77" s="1">
        <v>43</v>
      </c>
    </row>
    <row r="78" spans="1:5" x14ac:dyDescent="0.35">
      <c r="A78" s="1">
        <v>138</v>
      </c>
      <c r="B78" s="1">
        <v>8457</v>
      </c>
      <c r="C78" s="1">
        <v>0</v>
      </c>
      <c r="D78" s="4">
        <v>2948.39317878359</v>
      </c>
      <c r="E78" s="1">
        <v>45</v>
      </c>
    </row>
    <row r="79" spans="1:5" x14ac:dyDescent="0.35">
      <c r="A79" s="1">
        <v>140</v>
      </c>
      <c r="B79" s="1">
        <v>8624</v>
      </c>
      <c r="C79" s="1">
        <v>0</v>
      </c>
      <c r="D79" s="4">
        <v>3043.2801698480034</v>
      </c>
      <c r="E79" s="1">
        <v>47</v>
      </c>
    </row>
    <row r="80" spans="1:5" x14ac:dyDescent="0.35">
      <c r="A80" s="1">
        <v>142</v>
      </c>
      <c r="B80" s="1">
        <v>8547</v>
      </c>
      <c r="C80" s="1">
        <v>0</v>
      </c>
      <c r="D80" s="4">
        <v>2976.4340827823617</v>
      </c>
      <c r="E80" s="1">
        <v>41</v>
      </c>
    </row>
    <row r="81" spans="1:5" x14ac:dyDescent="0.35">
      <c r="A81" s="1">
        <v>144</v>
      </c>
      <c r="B81" s="1">
        <v>8583</v>
      </c>
      <c r="C81" s="1">
        <v>0</v>
      </c>
      <c r="D81" s="4">
        <v>3014.5100784720853</v>
      </c>
      <c r="E81" s="1">
        <v>45</v>
      </c>
    </row>
    <row r="82" spans="1:5" x14ac:dyDescent="0.35">
      <c r="A82" s="1">
        <v>146</v>
      </c>
      <c r="B82" s="1">
        <v>8531</v>
      </c>
      <c r="C82" s="1">
        <v>0</v>
      </c>
      <c r="D82" s="4">
        <v>2978.8489617458254</v>
      </c>
      <c r="E82" s="1">
        <v>43</v>
      </c>
    </row>
    <row r="83" spans="1:5" x14ac:dyDescent="0.35">
      <c r="A83" s="1">
        <v>148</v>
      </c>
      <c r="B83" s="1">
        <v>8713</v>
      </c>
      <c r="C83" s="1">
        <v>0</v>
      </c>
      <c r="D83" s="4">
        <v>3067.6031049806625</v>
      </c>
      <c r="E83" s="1">
        <v>43</v>
      </c>
    </row>
    <row r="84" spans="1:5" x14ac:dyDescent="0.35">
      <c r="A84" s="1">
        <v>150</v>
      </c>
      <c r="B84" s="1">
        <v>8604</v>
      </c>
      <c r="C84" s="1">
        <v>0</v>
      </c>
      <c r="D84" s="4">
        <v>3017.2457930602832</v>
      </c>
      <c r="E84" s="1">
        <v>44</v>
      </c>
    </row>
    <row r="85" spans="1:5" x14ac:dyDescent="0.35">
      <c r="A85" s="1">
        <v>152</v>
      </c>
      <c r="B85" s="1">
        <v>8443</v>
      </c>
      <c r="C85" s="1">
        <v>0</v>
      </c>
      <c r="D85" s="4">
        <v>2970.8555606048321</v>
      </c>
      <c r="E85" s="1">
        <v>51</v>
      </c>
    </row>
    <row r="86" spans="1:5" x14ac:dyDescent="0.35">
      <c r="A86" s="1">
        <v>154</v>
      </c>
      <c r="B86" s="1">
        <v>8648</v>
      </c>
      <c r="C86" s="1">
        <v>0</v>
      </c>
      <c r="D86" s="4">
        <v>3042.2778612119146</v>
      </c>
      <c r="E86" s="1">
        <v>45</v>
      </c>
    </row>
    <row r="87" spans="1:5" x14ac:dyDescent="0.35">
      <c r="A87" s="1">
        <v>156</v>
      </c>
      <c r="B87" s="1">
        <v>8503</v>
      </c>
      <c r="C87" s="1">
        <v>0</v>
      </c>
      <c r="D87" s="4">
        <v>2964.4231593265431</v>
      </c>
      <c r="E87" s="1">
        <v>43</v>
      </c>
    </row>
  </sheetData>
  <sortState ref="A2:E157">
    <sortCondition ref="A2:A157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showGridLines="0" topLeftCell="A39" zoomScaleNormal="100" workbookViewId="0">
      <selection activeCell="F41" sqref="F41"/>
    </sheetView>
  </sheetViews>
  <sheetFormatPr baseColWidth="10" defaultRowHeight="14.5" x14ac:dyDescent="0.35"/>
  <cols>
    <col min="1" max="1" width="16" customWidth="1"/>
    <col min="4" max="4" width="12.26953125" customWidth="1"/>
    <col min="5" max="5" width="21.6328125" customWidth="1"/>
    <col min="6" max="6" width="27.08984375" customWidth="1"/>
    <col min="7" max="7" width="23.26953125" bestFit="1" customWidth="1"/>
    <col min="8" max="8" width="25" customWidth="1"/>
  </cols>
  <sheetData>
    <row r="1" spans="1:8" ht="15.5" x14ac:dyDescent="0.35">
      <c r="A1" s="11" t="s">
        <v>9</v>
      </c>
      <c r="C1" s="41" t="s">
        <v>82</v>
      </c>
    </row>
    <row r="2" spans="1:8" x14ac:dyDescent="0.35">
      <c r="A2" s="1">
        <v>0</v>
      </c>
    </row>
    <row r="3" spans="1:8" x14ac:dyDescent="0.35">
      <c r="A3" s="1">
        <v>0</v>
      </c>
      <c r="C3" t="s">
        <v>83</v>
      </c>
      <c r="D3" t="s">
        <v>100</v>
      </c>
    </row>
    <row r="4" spans="1:8" x14ac:dyDescent="0.35">
      <c r="A4" s="1">
        <v>1</v>
      </c>
      <c r="C4" t="s">
        <v>84</v>
      </c>
      <c r="D4" t="s">
        <v>85</v>
      </c>
    </row>
    <row r="5" spans="1:8" x14ac:dyDescent="0.35">
      <c r="A5" s="1">
        <v>0</v>
      </c>
      <c r="C5" t="s">
        <v>101</v>
      </c>
      <c r="G5" s="12" t="s">
        <v>18</v>
      </c>
      <c r="H5" t="s">
        <v>49</v>
      </c>
    </row>
    <row r="6" spans="1:8" x14ac:dyDescent="0.35">
      <c r="A6" s="1">
        <v>1</v>
      </c>
      <c r="C6" t="s">
        <v>38</v>
      </c>
      <c r="D6">
        <f>GETPIVOTDATA("Ware vergriffen",$G$5)</f>
        <v>156</v>
      </c>
      <c r="G6" s="13">
        <v>0</v>
      </c>
      <c r="H6" s="14">
        <v>84</v>
      </c>
    </row>
    <row r="7" spans="1:8" x14ac:dyDescent="0.35">
      <c r="A7" s="1">
        <v>0</v>
      </c>
      <c r="G7" s="13">
        <v>1</v>
      </c>
      <c r="H7" s="14">
        <v>70</v>
      </c>
    </row>
    <row r="8" spans="1:8" x14ac:dyDescent="0.35">
      <c r="A8" s="1">
        <v>0</v>
      </c>
      <c r="G8" s="13">
        <v>2</v>
      </c>
      <c r="H8" s="14">
        <v>2</v>
      </c>
    </row>
    <row r="9" spans="1:8" x14ac:dyDescent="0.35">
      <c r="A9" s="1">
        <v>0</v>
      </c>
      <c r="G9" s="13" t="s">
        <v>48</v>
      </c>
      <c r="H9" s="14"/>
    </row>
    <row r="10" spans="1:8" x14ac:dyDescent="0.35">
      <c r="A10" s="1">
        <v>1</v>
      </c>
      <c r="G10" s="13" t="s">
        <v>17</v>
      </c>
      <c r="H10" s="14">
        <v>156</v>
      </c>
    </row>
    <row r="11" spans="1:8" x14ac:dyDescent="0.35">
      <c r="A11" s="1">
        <v>0</v>
      </c>
    </row>
    <row r="12" spans="1:8" ht="17" x14ac:dyDescent="0.45">
      <c r="A12" s="1">
        <v>1</v>
      </c>
      <c r="C12" t="s">
        <v>86</v>
      </c>
      <c r="G12">
        <v>0.55000000000000004</v>
      </c>
    </row>
    <row r="13" spans="1:8" x14ac:dyDescent="0.35">
      <c r="A13" s="1">
        <v>0</v>
      </c>
    </row>
    <row r="14" spans="1:8" x14ac:dyDescent="0.35">
      <c r="A14" s="1">
        <v>0</v>
      </c>
      <c r="C14" t="s">
        <v>102</v>
      </c>
      <c r="G14">
        <f>100*52*3</f>
        <v>15600</v>
      </c>
    </row>
    <row r="15" spans="1:8" x14ac:dyDescent="0.35">
      <c r="A15" s="1">
        <v>0</v>
      </c>
    </row>
    <row r="16" spans="1:8" x14ac:dyDescent="0.35">
      <c r="A16" s="1">
        <v>1</v>
      </c>
    </row>
    <row r="17" spans="1:7" x14ac:dyDescent="0.35">
      <c r="A17" s="1">
        <v>0</v>
      </c>
      <c r="C17" t="s">
        <v>87</v>
      </c>
    </row>
    <row r="18" spans="1:7" x14ac:dyDescent="0.35">
      <c r="A18" s="1">
        <v>1</v>
      </c>
      <c r="D18">
        <f>D6*G12*(1-G12)</f>
        <v>38.61</v>
      </c>
      <c r="E18" s="1" t="s">
        <v>88</v>
      </c>
      <c r="F18">
        <v>9</v>
      </c>
      <c r="G18" s="42" t="s">
        <v>39</v>
      </c>
    </row>
    <row r="19" spans="1:7" x14ac:dyDescent="0.35">
      <c r="A19" s="1">
        <v>0</v>
      </c>
      <c r="D19">
        <f>G14</f>
        <v>15600</v>
      </c>
      <c r="E19" s="1" t="s">
        <v>88</v>
      </c>
      <c r="F19">
        <f>2*D6</f>
        <v>312</v>
      </c>
      <c r="G19" s="42" t="s">
        <v>39</v>
      </c>
    </row>
    <row r="20" spans="1:7" x14ac:dyDescent="0.35">
      <c r="A20" s="1">
        <v>0</v>
      </c>
    </row>
    <row r="21" spans="1:7" x14ac:dyDescent="0.35">
      <c r="A21" s="1">
        <v>0</v>
      </c>
      <c r="C21" t="s">
        <v>89</v>
      </c>
    </row>
    <row r="22" spans="1:7" x14ac:dyDescent="0.35">
      <c r="A22" s="1">
        <v>1</v>
      </c>
    </row>
    <row r="23" spans="1:7" x14ac:dyDescent="0.35">
      <c r="A23" s="1">
        <v>0</v>
      </c>
      <c r="C23" t="s">
        <v>107</v>
      </c>
      <c r="F23">
        <f>D6/G14</f>
        <v>0.01</v>
      </c>
      <c r="G23" s="42" t="s">
        <v>39</v>
      </c>
    </row>
    <row r="24" spans="1:7" x14ac:dyDescent="0.35">
      <c r="A24" s="1">
        <v>1</v>
      </c>
      <c r="C24" t="s">
        <v>108</v>
      </c>
    </row>
    <row r="25" spans="1:7" x14ac:dyDescent="0.35">
      <c r="A25" s="1">
        <v>0</v>
      </c>
    </row>
    <row r="26" spans="1:7" x14ac:dyDescent="0.35">
      <c r="A26" s="1">
        <v>1</v>
      </c>
      <c r="C26" t="s">
        <v>90</v>
      </c>
      <c r="G26">
        <f>G12</f>
        <v>0.55000000000000004</v>
      </c>
    </row>
    <row r="27" spans="1:7" x14ac:dyDescent="0.35">
      <c r="A27" s="1">
        <v>0</v>
      </c>
      <c r="C27" t="s">
        <v>91</v>
      </c>
      <c r="G27" s="26">
        <f>SQRT(G12*(1-G12)/D6)</f>
        <v>3.9831375340784576E-2</v>
      </c>
    </row>
    <row r="28" spans="1:7" x14ac:dyDescent="0.35">
      <c r="A28" s="1">
        <v>1</v>
      </c>
    </row>
    <row r="29" spans="1:7" ht="17" x14ac:dyDescent="0.45">
      <c r="A29" s="1">
        <v>0</v>
      </c>
      <c r="C29" t="s">
        <v>92</v>
      </c>
      <c r="D29" t="s">
        <v>93</v>
      </c>
    </row>
    <row r="30" spans="1:7" x14ac:dyDescent="0.35">
      <c r="A30" s="1">
        <v>1</v>
      </c>
    </row>
    <row r="31" spans="1:7" x14ac:dyDescent="0.35">
      <c r="A31" s="1">
        <v>0</v>
      </c>
      <c r="C31" t="s">
        <v>103</v>
      </c>
      <c r="G31" s="26">
        <f>H7/D6</f>
        <v>0.44871794871794873</v>
      </c>
    </row>
    <row r="32" spans="1:7" x14ac:dyDescent="0.35">
      <c r="A32" s="1">
        <v>1</v>
      </c>
    </row>
    <row r="33" spans="1:8" x14ac:dyDescent="0.35">
      <c r="A33" s="1">
        <v>0</v>
      </c>
      <c r="C33" t="s">
        <v>94</v>
      </c>
      <c r="G33" s="26">
        <f>(G31-G12)/G27</f>
        <v>-2.5427706278157434</v>
      </c>
    </row>
    <row r="34" spans="1:8" x14ac:dyDescent="0.35">
      <c r="A34" s="1">
        <v>1</v>
      </c>
    </row>
    <row r="35" spans="1:8" x14ac:dyDescent="0.35">
      <c r="A35" s="1">
        <v>0</v>
      </c>
      <c r="C35" s="43" t="s">
        <v>95</v>
      </c>
      <c r="D35" t="s">
        <v>96</v>
      </c>
      <c r="E35" s="26">
        <f>G33</f>
        <v>-2.5427706278157434</v>
      </c>
      <c r="F35" t="s">
        <v>97</v>
      </c>
      <c r="G35" s="43">
        <f>_xlfn.NORM.S.DIST(G33,1)</f>
        <v>5.4988698919766843E-3</v>
      </c>
    </row>
    <row r="36" spans="1:8" x14ac:dyDescent="0.35">
      <c r="A36" s="1">
        <v>1</v>
      </c>
    </row>
    <row r="37" spans="1:8" x14ac:dyDescent="0.35">
      <c r="A37" s="1">
        <v>0</v>
      </c>
      <c r="C37" t="s">
        <v>98</v>
      </c>
    </row>
    <row r="38" spans="1:8" x14ac:dyDescent="0.35">
      <c r="A38" s="1">
        <v>1</v>
      </c>
      <c r="C38" s="44">
        <f>G35</f>
        <v>5.4988698919766843E-3</v>
      </c>
    </row>
    <row r="39" spans="1:8" x14ac:dyDescent="0.35">
      <c r="A39" s="1">
        <v>0</v>
      </c>
    </row>
    <row r="40" spans="1:8" x14ac:dyDescent="0.35">
      <c r="A40" s="1">
        <v>0</v>
      </c>
    </row>
    <row r="41" spans="1:8" ht="16.5" x14ac:dyDescent="0.45">
      <c r="A41" s="1">
        <v>0</v>
      </c>
      <c r="C41" s="45" t="s">
        <v>104</v>
      </c>
      <c r="D41" s="45"/>
      <c r="E41" s="45"/>
      <c r="F41" s="45"/>
      <c r="G41" s="45"/>
      <c r="H41" s="45"/>
    </row>
    <row r="42" spans="1:8" x14ac:dyDescent="0.35">
      <c r="A42" s="1">
        <v>1</v>
      </c>
      <c r="C42" s="45"/>
      <c r="D42" s="45"/>
      <c r="E42" s="46"/>
      <c r="F42" s="45"/>
      <c r="G42" s="45"/>
      <c r="H42" s="45"/>
    </row>
    <row r="43" spans="1:8" x14ac:dyDescent="0.35">
      <c r="A43" s="1">
        <v>0</v>
      </c>
      <c r="C43" s="45" t="s">
        <v>105</v>
      </c>
      <c r="D43" s="45"/>
      <c r="E43" s="46" t="s">
        <v>65</v>
      </c>
      <c r="F43" s="45">
        <v>0.02</v>
      </c>
      <c r="G43" s="45"/>
      <c r="H43" s="45"/>
    </row>
    <row r="44" spans="1:8" x14ac:dyDescent="0.35">
      <c r="A44" s="1">
        <v>2</v>
      </c>
      <c r="C44" s="45" t="s">
        <v>106</v>
      </c>
      <c r="D44" s="45"/>
      <c r="E44" s="45"/>
      <c r="F44" s="45"/>
      <c r="G44" s="45"/>
      <c r="H44" s="45"/>
    </row>
    <row r="45" spans="1:8" ht="17" x14ac:dyDescent="0.45">
      <c r="A45" s="1">
        <v>0</v>
      </c>
      <c r="C45" s="45"/>
      <c r="D45" s="45"/>
      <c r="E45" s="47" t="s">
        <v>99</v>
      </c>
      <c r="F45" s="45">
        <f>-_xlfn.NORM.S.INV(1-F43)</f>
        <v>-2.0537489106318221</v>
      </c>
      <c r="G45" s="45"/>
      <c r="H45" s="45"/>
    </row>
    <row r="46" spans="1:8" ht="16.5" x14ac:dyDescent="0.45">
      <c r="A46" s="1">
        <v>1</v>
      </c>
      <c r="C46" s="45" t="s">
        <v>141</v>
      </c>
      <c r="D46" s="45"/>
      <c r="E46" s="45"/>
      <c r="F46" s="45"/>
      <c r="G46" s="45"/>
      <c r="H46" s="45"/>
    </row>
    <row r="47" spans="1:8" x14ac:dyDescent="0.35">
      <c r="A47" s="1">
        <v>0</v>
      </c>
      <c r="C47" s="6"/>
      <c r="D47" s="6"/>
      <c r="E47" s="6"/>
      <c r="F47" s="6"/>
      <c r="G47" s="6"/>
    </row>
    <row r="48" spans="1:8" x14ac:dyDescent="0.35">
      <c r="A48" s="1">
        <v>0</v>
      </c>
      <c r="C48" s="6"/>
      <c r="D48" s="6"/>
      <c r="E48" s="6"/>
      <c r="F48" s="6"/>
      <c r="G48" s="6"/>
    </row>
    <row r="49" spans="1:8" x14ac:dyDescent="0.35">
      <c r="A49" s="1">
        <v>0</v>
      </c>
      <c r="C49" s="6"/>
      <c r="D49" s="6"/>
      <c r="E49" s="6"/>
      <c r="F49" s="6"/>
      <c r="G49" s="6"/>
    </row>
    <row r="50" spans="1:8" x14ac:dyDescent="0.35">
      <c r="A50" s="1">
        <v>1</v>
      </c>
    </row>
    <row r="51" spans="1:8" x14ac:dyDescent="0.35">
      <c r="A51" s="1">
        <v>0</v>
      </c>
    </row>
    <row r="52" spans="1:8" x14ac:dyDescent="0.35">
      <c r="A52" s="1">
        <v>1</v>
      </c>
    </row>
    <row r="53" spans="1:8" x14ac:dyDescent="0.35">
      <c r="A53" s="1">
        <v>0</v>
      </c>
    </row>
    <row r="54" spans="1:8" x14ac:dyDescent="0.35">
      <c r="A54" s="1">
        <v>1</v>
      </c>
    </row>
    <row r="55" spans="1:8" x14ac:dyDescent="0.35">
      <c r="A55" s="1">
        <v>0</v>
      </c>
    </row>
    <row r="56" spans="1:8" x14ac:dyDescent="0.35">
      <c r="A56" s="1">
        <v>1</v>
      </c>
    </row>
    <row r="57" spans="1:8" x14ac:dyDescent="0.35">
      <c r="A57" s="1">
        <v>0</v>
      </c>
    </row>
    <row r="58" spans="1:8" x14ac:dyDescent="0.35">
      <c r="A58" s="1">
        <v>1</v>
      </c>
    </row>
    <row r="59" spans="1:8" x14ac:dyDescent="0.35">
      <c r="A59" s="1">
        <v>0</v>
      </c>
      <c r="H59" s="6"/>
    </row>
    <row r="60" spans="1:8" x14ac:dyDescent="0.35">
      <c r="A60" s="1">
        <v>1</v>
      </c>
      <c r="H60" s="6"/>
    </row>
    <row r="61" spans="1:8" x14ac:dyDescent="0.35">
      <c r="A61" s="1">
        <v>0</v>
      </c>
    </row>
    <row r="62" spans="1:8" x14ac:dyDescent="0.35">
      <c r="A62" s="1">
        <v>1</v>
      </c>
    </row>
    <row r="63" spans="1:8" x14ac:dyDescent="0.35">
      <c r="A63" s="1">
        <v>0</v>
      </c>
    </row>
    <row r="64" spans="1:8" x14ac:dyDescent="0.35">
      <c r="A64" s="1">
        <v>1</v>
      </c>
    </row>
    <row r="65" spans="1:1" x14ac:dyDescent="0.35">
      <c r="A65" s="1">
        <v>0</v>
      </c>
    </row>
    <row r="66" spans="1:1" x14ac:dyDescent="0.35">
      <c r="A66" s="1">
        <v>1</v>
      </c>
    </row>
    <row r="67" spans="1:1" x14ac:dyDescent="0.35">
      <c r="A67" s="1">
        <v>0</v>
      </c>
    </row>
    <row r="68" spans="1:1" x14ac:dyDescent="0.35">
      <c r="A68" s="1">
        <v>1</v>
      </c>
    </row>
    <row r="69" spans="1:1" x14ac:dyDescent="0.35">
      <c r="A69" s="1">
        <v>0</v>
      </c>
    </row>
    <row r="70" spans="1:1" x14ac:dyDescent="0.35">
      <c r="A70" s="1">
        <v>1</v>
      </c>
    </row>
    <row r="71" spans="1:1" x14ac:dyDescent="0.35">
      <c r="A71" s="1">
        <v>0</v>
      </c>
    </row>
    <row r="72" spans="1:1" x14ac:dyDescent="0.35">
      <c r="A72" s="1">
        <v>1</v>
      </c>
    </row>
    <row r="73" spans="1:1" x14ac:dyDescent="0.35">
      <c r="A73" s="1">
        <v>0</v>
      </c>
    </row>
    <row r="74" spans="1:1" x14ac:dyDescent="0.35">
      <c r="A74" s="1">
        <v>1</v>
      </c>
    </row>
    <row r="75" spans="1:1" x14ac:dyDescent="0.35">
      <c r="A75" s="1">
        <v>0</v>
      </c>
    </row>
    <row r="76" spans="1:1" x14ac:dyDescent="0.35">
      <c r="A76" s="1">
        <v>1</v>
      </c>
    </row>
    <row r="77" spans="1:1" x14ac:dyDescent="0.35">
      <c r="A77" s="1">
        <v>0</v>
      </c>
    </row>
    <row r="78" spans="1:1" x14ac:dyDescent="0.35">
      <c r="A78" s="1">
        <v>1</v>
      </c>
    </row>
    <row r="79" spans="1:1" x14ac:dyDescent="0.35">
      <c r="A79" s="1">
        <v>0</v>
      </c>
    </row>
    <row r="80" spans="1:1" x14ac:dyDescent="0.35">
      <c r="A80" s="1">
        <v>1</v>
      </c>
    </row>
    <row r="81" spans="1:1" x14ac:dyDescent="0.35">
      <c r="A81" s="1">
        <v>0</v>
      </c>
    </row>
    <row r="82" spans="1:1" x14ac:dyDescent="0.35">
      <c r="A82" s="1">
        <v>1</v>
      </c>
    </row>
    <row r="83" spans="1:1" x14ac:dyDescent="0.35">
      <c r="A83" s="1">
        <v>0</v>
      </c>
    </row>
    <row r="84" spans="1:1" x14ac:dyDescent="0.35">
      <c r="A84" s="1">
        <v>1</v>
      </c>
    </row>
    <row r="85" spans="1:1" x14ac:dyDescent="0.35">
      <c r="A85" s="1">
        <v>0</v>
      </c>
    </row>
    <row r="86" spans="1:1" x14ac:dyDescent="0.35">
      <c r="A86" s="1">
        <v>1</v>
      </c>
    </row>
    <row r="87" spans="1:1" x14ac:dyDescent="0.35">
      <c r="A87" s="1">
        <v>0</v>
      </c>
    </row>
    <row r="88" spans="1:1" x14ac:dyDescent="0.35">
      <c r="A88" s="1">
        <v>1</v>
      </c>
    </row>
    <row r="89" spans="1:1" x14ac:dyDescent="0.35">
      <c r="A89" s="1">
        <v>0</v>
      </c>
    </row>
    <row r="90" spans="1:1" x14ac:dyDescent="0.35">
      <c r="A90" s="1">
        <v>1</v>
      </c>
    </row>
    <row r="91" spans="1:1" x14ac:dyDescent="0.35">
      <c r="A91" s="1">
        <v>0</v>
      </c>
    </row>
    <row r="92" spans="1:1" x14ac:dyDescent="0.35">
      <c r="A92" s="1">
        <v>1</v>
      </c>
    </row>
    <row r="93" spans="1:1" x14ac:dyDescent="0.35">
      <c r="A93" s="1">
        <v>0</v>
      </c>
    </row>
    <row r="94" spans="1:1" x14ac:dyDescent="0.35">
      <c r="A94" s="1">
        <v>1</v>
      </c>
    </row>
    <row r="95" spans="1:1" x14ac:dyDescent="0.35">
      <c r="A95" s="1">
        <v>0</v>
      </c>
    </row>
    <row r="96" spans="1:1" x14ac:dyDescent="0.35">
      <c r="A96" s="1">
        <v>1</v>
      </c>
    </row>
    <row r="97" spans="1:1" x14ac:dyDescent="0.35">
      <c r="A97" s="1">
        <v>0</v>
      </c>
    </row>
    <row r="98" spans="1:1" x14ac:dyDescent="0.35">
      <c r="A98" s="1">
        <v>1</v>
      </c>
    </row>
    <row r="99" spans="1:1" x14ac:dyDescent="0.35">
      <c r="A99" s="1">
        <v>0</v>
      </c>
    </row>
    <row r="100" spans="1:1" x14ac:dyDescent="0.35">
      <c r="A100" s="1">
        <v>1</v>
      </c>
    </row>
    <row r="101" spans="1:1" x14ac:dyDescent="0.35">
      <c r="A101" s="1">
        <v>0</v>
      </c>
    </row>
    <row r="102" spans="1:1" x14ac:dyDescent="0.35">
      <c r="A102" s="1">
        <v>1</v>
      </c>
    </row>
    <row r="103" spans="1:1" x14ac:dyDescent="0.35">
      <c r="A103" s="1">
        <v>0</v>
      </c>
    </row>
    <row r="104" spans="1:1" x14ac:dyDescent="0.35">
      <c r="A104" s="1">
        <v>1</v>
      </c>
    </row>
    <row r="105" spans="1:1" x14ac:dyDescent="0.35">
      <c r="A105" s="1">
        <v>0</v>
      </c>
    </row>
    <row r="106" spans="1:1" x14ac:dyDescent="0.35">
      <c r="A106" s="1">
        <v>1</v>
      </c>
    </row>
    <row r="107" spans="1:1" x14ac:dyDescent="0.35">
      <c r="A107" s="1">
        <v>0</v>
      </c>
    </row>
    <row r="108" spans="1:1" x14ac:dyDescent="0.35">
      <c r="A108" s="1">
        <v>1</v>
      </c>
    </row>
    <row r="109" spans="1:1" x14ac:dyDescent="0.35">
      <c r="A109" s="1">
        <v>0</v>
      </c>
    </row>
    <row r="110" spans="1:1" x14ac:dyDescent="0.35">
      <c r="A110" s="1">
        <v>1</v>
      </c>
    </row>
    <row r="111" spans="1:1" x14ac:dyDescent="0.35">
      <c r="A111" s="1">
        <v>0</v>
      </c>
    </row>
    <row r="112" spans="1:1" x14ac:dyDescent="0.35">
      <c r="A112" s="1">
        <v>1</v>
      </c>
    </row>
    <row r="113" spans="1:1" x14ac:dyDescent="0.35">
      <c r="A113" s="1">
        <v>0</v>
      </c>
    </row>
    <row r="114" spans="1:1" x14ac:dyDescent="0.35">
      <c r="A114" s="1">
        <v>1</v>
      </c>
    </row>
    <row r="115" spans="1:1" x14ac:dyDescent="0.35">
      <c r="A115" s="1">
        <v>0</v>
      </c>
    </row>
    <row r="116" spans="1:1" x14ac:dyDescent="0.35">
      <c r="A116" s="1">
        <v>1</v>
      </c>
    </row>
    <row r="117" spans="1:1" x14ac:dyDescent="0.35">
      <c r="A117" s="1">
        <v>0</v>
      </c>
    </row>
    <row r="118" spans="1:1" x14ac:dyDescent="0.35">
      <c r="A118" s="1">
        <v>1</v>
      </c>
    </row>
    <row r="119" spans="1:1" x14ac:dyDescent="0.35">
      <c r="A119" s="1">
        <v>0</v>
      </c>
    </row>
    <row r="120" spans="1:1" x14ac:dyDescent="0.35">
      <c r="A120" s="1">
        <v>1</v>
      </c>
    </row>
    <row r="121" spans="1:1" x14ac:dyDescent="0.35">
      <c r="A121" s="1">
        <v>0</v>
      </c>
    </row>
    <row r="122" spans="1:1" x14ac:dyDescent="0.35">
      <c r="A122" s="1">
        <v>1</v>
      </c>
    </row>
    <row r="123" spans="1:1" x14ac:dyDescent="0.35">
      <c r="A123" s="1">
        <v>0</v>
      </c>
    </row>
    <row r="124" spans="1:1" x14ac:dyDescent="0.35">
      <c r="A124" s="1">
        <v>1</v>
      </c>
    </row>
    <row r="125" spans="1:1" x14ac:dyDescent="0.35">
      <c r="A125" s="1">
        <v>0</v>
      </c>
    </row>
    <row r="126" spans="1:1" x14ac:dyDescent="0.35">
      <c r="A126" s="1">
        <v>1</v>
      </c>
    </row>
    <row r="127" spans="1:1" x14ac:dyDescent="0.35">
      <c r="A127" s="1">
        <v>0</v>
      </c>
    </row>
    <row r="128" spans="1:1" x14ac:dyDescent="0.35">
      <c r="A128" s="1">
        <v>1</v>
      </c>
    </row>
    <row r="129" spans="1:1" x14ac:dyDescent="0.35">
      <c r="A129" s="1">
        <v>0</v>
      </c>
    </row>
    <row r="130" spans="1:1" x14ac:dyDescent="0.35">
      <c r="A130" s="1">
        <v>1</v>
      </c>
    </row>
    <row r="131" spans="1:1" x14ac:dyDescent="0.35">
      <c r="A131" s="1">
        <v>0</v>
      </c>
    </row>
    <row r="132" spans="1:1" x14ac:dyDescent="0.35">
      <c r="A132" s="1">
        <v>1</v>
      </c>
    </row>
    <row r="133" spans="1:1" x14ac:dyDescent="0.35">
      <c r="A133" s="1">
        <v>0</v>
      </c>
    </row>
    <row r="134" spans="1:1" x14ac:dyDescent="0.35">
      <c r="A134" s="1">
        <v>1</v>
      </c>
    </row>
    <row r="135" spans="1:1" x14ac:dyDescent="0.35">
      <c r="A135" s="1">
        <v>0</v>
      </c>
    </row>
    <row r="136" spans="1:1" x14ac:dyDescent="0.35">
      <c r="A136" s="1">
        <v>2</v>
      </c>
    </row>
    <row r="137" spans="1:1" x14ac:dyDescent="0.35">
      <c r="A137" s="1">
        <v>0</v>
      </c>
    </row>
    <row r="138" spans="1:1" x14ac:dyDescent="0.35">
      <c r="A138" s="1">
        <v>1</v>
      </c>
    </row>
    <row r="139" spans="1:1" x14ac:dyDescent="0.35">
      <c r="A139" s="1">
        <v>0</v>
      </c>
    </row>
    <row r="140" spans="1:1" x14ac:dyDescent="0.35">
      <c r="A140" s="1">
        <v>1</v>
      </c>
    </row>
    <row r="141" spans="1:1" x14ac:dyDescent="0.35">
      <c r="A141" s="1">
        <v>0</v>
      </c>
    </row>
    <row r="142" spans="1:1" x14ac:dyDescent="0.35">
      <c r="A142" s="1">
        <v>1</v>
      </c>
    </row>
    <row r="143" spans="1:1" x14ac:dyDescent="0.35">
      <c r="A143" s="1">
        <v>0</v>
      </c>
    </row>
    <row r="144" spans="1:1" x14ac:dyDescent="0.35">
      <c r="A144" s="1">
        <v>1</v>
      </c>
    </row>
    <row r="145" spans="1:1" x14ac:dyDescent="0.35">
      <c r="A145" s="1">
        <v>0</v>
      </c>
    </row>
    <row r="146" spans="1:1" x14ac:dyDescent="0.35">
      <c r="A146" s="1">
        <v>1</v>
      </c>
    </row>
    <row r="147" spans="1:1" x14ac:dyDescent="0.35">
      <c r="A147" s="1">
        <v>0</v>
      </c>
    </row>
    <row r="148" spans="1:1" x14ac:dyDescent="0.35">
      <c r="A148" s="1">
        <v>1</v>
      </c>
    </row>
    <row r="149" spans="1:1" x14ac:dyDescent="0.35">
      <c r="A149" s="1">
        <v>0</v>
      </c>
    </row>
    <row r="150" spans="1:1" x14ac:dyDescent="0.35">
      <c r="A150" s="1">
        <v>1</v>
      </c>
    </row>
    <row r="151" spans="1:1" x14ac:dyDescent="0.35">
      <c r="A151" s="1">
        <v>0</v>
      </c>
    </row>
    <row r="152" spans="1:1" x14ac:dyDescent="0.35">
      <c r="A152" s="1">
        <v>1</v>
      </c>
    </row>
    <row r="153" spans="1:1" x14ac:dyDescent="0.35">
      <c r="A153" s="1">
        <v>0</v>
      </c>
    </row>
    <row r="154" spans="1:1" x14ac:dyDescent="0.35">
      <c r="A154" s="1">
        <v>1</v>
      </c>
    </row>
    <row r="155" spans="1:1" x14ac:dyDescent="0.35">
      <c r="A155" s="1">
        <v>0</v>
      </c>
    </row>
    <row r="156" spans="1:1" x14ac:dyDescent="0.35">
      <c r="A156" s="1">
        <v>1</v>
      </c>
    </row>
    <row r="157" spans="1:1" x14ac:dyDescent="0.35">
      <c r="A157" s="1">
        <v>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showGridLines="0" tabSelected="1" topLeftCell="B39" zoomScaleNormal="100" workbookViewId="0">
      <selection activeCell="D39" sqref="D39"/>
    </sheetView>
  </sheetViews>
  <sheetFormatPr baseColWidth="10" defaultColWidth="10.6328125" defaultRowHeight="14.5" x14ac:dyDescent="0.35"/>
  <cols>
    <col min="1" max="1" width="16" customWidth="1"/>
    <col min="2" max="2" width="14.08984375" customWidth="1"/>
    <col min="3" max="4" width="10.6328125" style="6"/>
    <col min="5" max="5" width="13.453125" style="6" customWidth="1"/>
    <col min="6" max="6" width="22.26953125" style="6" customWidth="1"/>
    <col min="7" max="7" width="11.7265625" style="6" customWidth="1"/>
    <col min="8" max="8" width="17.7265625" style="6" customWidth="1"/>
    <col min="9" max="9" width="3.7265625" style="6" customWidth="1"/>
    <col min="10" max="10" width="10.6328125" style="6"/>
    <col min="11" max="11" width="8.81640625" style="6" customWidth="1"/>
    <col min="12" max="12" width="8.36328125" style="6" customWidth="1"/>
    <col min="13" max="13" width="6.6328125" style="6" customWidth="1"/>
    <col min="14" max="14" width="5" style="6" customWidth="1"/>
    <col min="15" max="15" width="13.81640625" style="6" customWidth="1"/>
    <col min="16" max="16" width="5.36328125" style="6" customWidth="1"/>
    <col min="17" max="17" width="13.81640625" style="6" bestFit="1" customWidth="1"/>
    <col min="18" max="16384" width="10.6328125" style="6"/>
  </cols>
  <sheetData>
    <row r="1" spans="1:15" ht="15.5" x14ac:dyDescent="0.35">
      <c r="A1" s="11" t="s">
        <v>9</v>
      </c>
      <c r="B1" s="11" t="s">
        <v>7</v>
      </c>
      <c r="C1" s="9"/>
      <c r="D1" s="41" t="s">
        <v>122</v>
      </c>
      <c r="E1"/>
      <c r="F1"/>
      <c r="G1"/>
      <c r="H1"/>
      <c r="I1"/>
    </row>
    <row r="2" spans="1:15" x14ac:dyDescent="0.35">
      <c r="A2" s="1">
        <v>0</v>
      </c>
      <c r="B2" s="10" t="s">
        <v>10</v>
      </c>
      <c r="D2"/>
      <c r="E2"/>
      <c r="F2"/>
      <c r="G2"/>
      <c r="H2"/>
      <c r="I2"/>
    </row>
    <row r="3" spans="1:15" x14ac:dyDescent="0.35">
      <c r="A3" s="1">
        <v>0</v>
      </c>
      <c r="B3" s="10" t="s">
        <v>10</v>
      </c>
      <c r="D3" t="s">
        <v>83</v>
      </c>
      <c r="E3" t="s">
        <v>116</v>
      </c>
      <c r="F3"/>
      <c r="G3"/>
      <c r="H3"/>
      <c r="J3" s="12" t="s">
        <v>49</v>
      </c>
      <c r="K3" s="12" t="s">
        <v>16</v>
      </c>
      <c r="L3"/>
      <c r="M3"/>
      <c r="N3"/>
      <c r="O3"/>
    </row>
    <row r="4" spans="1:15" x14ac:dyDescent="0.35">
      <c r="A4" s="1">
        <v>1</v>
      </c>
      <c r="B4" s="10" t="s">
        <v>10</v>
      </c>
      <c r="D4" t="s">
        <v>84</v>
      </c>
      <c r="E4" t="s">
        <v>85</v>
      </c>
      <c r="F4"/>
      <c r="G4"/>
      <c r="H4"/>
      <c r="J4" s="12" t="s">
        <v>18</v>
      </c>
      <c r="K4" s="1" t="s">
        <v>11</v>
      </c>
      <c r="L4" s="1" t="s">
        <v>40</v>
      </c>
      <c r="M4" s="1" t="s">
        <v>10</v>
      </c>
      <c r="N4" t="s">
        <v>48</v>
      </c>
      <c r="O4" t="s">
        <v>17</v>
      </c>
    </row>
    <row r="5" spans="1:15" ht="16.5" x14ac:dyDescent="0.45">
      <c r="A5" s="1">
        <v>0</v>
      </c>
      <c r="B5" s="10" t="s">
        <v>10</v>
      </c>
      <c r="D5" t="s">
        <v>109</v>
      </c>
      <c r="E5"/>
      <c r="F5"/>
      <c r="G5"/>
      <c r="H5"/>
      <c r="J5" s="13">
        <v>0</v>
      </c>
      <c r="K5" s="48">
        <v>26</v>
      </c>
      <c r="L5" s="48">
        <v>26</v>
      </c>
      <c r="M5" s="48">
        <v>32</v>
      </c>
      <c r="N5" s="14"/>
      <c r="O5" s="14">
        <v>84</v>
      </c>
    </row>
    <row r="6" spans="1:15" ht="16.5" x14ac:dyDescent="0.45">
      <c r="A6" s="1">
        <v>1</v>
      </c>
      <c r="B6" s="10" t="s">
        <v>10</v>
      </c>
      <c r="D6" t="s">
        <v>110</v>
      </c>
      <c r="E6">
        <v>52</v>
      </c>
      <c r="F6"/>
      <c r="G6"/>
      <c r="H6" s="13"/>
      <c r="J6" s="13">
        <v>1</v>
      </c>
      <c r="K6" s="48">
        <v>25</v>
      </c>
      <c r="L6" s="48">
        <v>26</v>
      </c>
      <c r="M6" s="48">
        <v>19</v>
      </c>
      <c r="N6" s="14"/>
      <c r="O6" s="14">
        <v>70</v>
      </c>
    </row>
    <row r="7" spans="1:15" ht="16.5" x14ac:dyDescent="0.45">
      <c r="A7" s="1">
        <v>0</v>
      </c>
      <c r="B7" s="10" t="s">
        <v>10</v>
      </c>
      <c r="D7" t="s">
        <v>111</v>
      </c>
      <c r="E7">
        <v>52</v>
      </c>
      <c r="F7"/>
      <c r="G7"/>
      <c r="H7" s="13"/>
      <c r="J7" s="13">
        <v>2</v>
      </c>
      <c r="K7" s="48">
        <v>1</v>
      </c>
      <c r="L7" s="48"/>
      <c r="M7" s="48">
        <v>1</v>
      </c>
      <c r="N7" s="14"/>
      <c r="O7" s="14">
        <v>2</v>
      </c>
    </row>
    <row r="8" spans="1:15" x14ac:dyDescent="0.35">
      <c r="A8" s="1">
        <v>0</v>
      </c>
      <c r="B8" s="10" t="s">
        <v>10</v>
      </c>
      <c r="D8"/>
      <c r="E8"/>
      <c r="F8"/>
      <c r="G8"/>
      <c r="H8" s="13"/>
      <c r="J8" s="13" t="s">
        <v>48</v>
      </c>
      <c r="K8" s="48"/>
      <c r="L8" s="48"/>
      <c r="M8" s="48"/>
      <c r="N8" s="14"/>
      <c r="O8" s="14"/>
    </row>
    <row r="9" spans="1:15" x14ac:dyDescent="0.35">
      <c r="A9" s="1">
        <v>0</v>
      </c>
      <c r="B9" s="10" t="s">
        <v>10</v>
      </c>
      <c r="D9"/>
      <c r="E9"/>
      <c r="F9"/>
      <c r="G9"/>
      <c r="H9" s="13"/>
      <c r="J9" s="13" t="s">
        <v>17</v>
      </c>
      <c r="K9" s="48">
        <v>52</v>
      </c>
      <c r="L9" s="48">
        <v>52</v>
      </c>
      <c r="M9" s="48">
        <v>52</v>
      </c>
      <c r="N9" s="14"/>
      <c r="O9" s="14">
        <v>156</v>
      </c>
    </row>
    <row r="10" spans="1:15" x14ac:dyDescent="0.35">
      <c r="A10" s="1">
        <v>1</v>
      </c>
      <c r="B10" s="10" t="s">
        <v>10</v>
      </c>
      <c r="D10" t="s">
        <v>114</v>
      </c>
      <c r="E10"/>
      <c r="F10"/>
      <c r="G10"/>
      <c r="H10" s="26">
        <f>M6/M9</f>
        <v>0.36538461538461536</v>
      </c>
      <c r="I10" s="14"/>
    </row>
    <row r="11" spans="1:15" x14ac:dyDescent="0.35">
      <c r="A11" s="1">
        <v>0</v>
      </c>
      <c r="B11" s="10" t="s">
        <v>10</v>
      </c>
      <c r="D11" t="s">
        <v>115</v>
      </c>
      <c r="E11"/>
      <c r="F11"/>
      <c r="G11"/>
      <c r="H11" s="26">
        <f>K6/K9</f>
        <v>0.48076923076923078</v>
      </c>
      <c r="I11"/>
    </row>
    <row r="12" spans="1:15" ht="16.5" x14ac:dyDescent="0.45">
      <c r="A12" s="1">
        <v>1</v>
      </c>
      <c r="B12" s="10" t="s">
        <v>10</v>
      </c>
      <c r="D12" t="s">
        <v>126</v>
      </c>
      <c r="E12"/>
      <c r="F12"/>
      <c r="G12"/>
      <c r="H12" s="49">
        <f>((E6*H10)+(E7*H11))/(E6+E7)</f>
        <v>0.42307692307692307</v>
      </c>
      <c r="I12"/>
      <c r="L12"/>
      <c r="M12"/>
      <c r="N12"/>
    </row>
    <row r="13" spans="1:15" x14ac:dyDescent="0.35">
      <c r="A13" s="1">
        <v>0</v>
      </c>
      <c r="B13" s="10" t="s">
        <v>10</v>
      </c>
      <c r="D13"/>
      <c r="E13"/>
      <c r="F13"/>
      <c r="G13"/>
      <c r="H13"/>
      <c r="I13"/>
      <c r="L13"/>
      <c r="M13"/>
      <c r="N13"/>
    </row>
    <row r="14" spans="1:15" ht="16.5" x14ac:dyDescent="0.45">
      <c r="A14" s="1">
        <v>0</v>
      </c>
      <c r="B14" s="10" t="s">
        <v>10</v>
      </c>
      <c r="D14" t="s">
        <v>112</v>
      </c>
      <c r="E14"/>
      <c r="F14"/>
      <c r="G14"/>
      <c r="H14">
        <f>100*52</f>
        <v>5200</v>
      </c>
      <c r="I14"/>
      <c r="L14"/>
      <c r="M14"/>
      <c r="N14"/>
    </row>
    <row r="15" spans="1:15" ht="16.5" x14ac:dyDescent="0.45">
      <c r="A15" s="1">
        <v>0</v>
      </c>
      <c r="B15" s="10" t="s">
        <v>10</v>
      </c>
      <c r="D15" t="s">
        <v>113</v>
      </c>
      <c r="E15"/>
      <c r="F15"/>
      <c r="G15"/>
      <c r="H15">
        <f>100*52</f>
        <v>5200</v>
      </c>
      <c r="I15"/>
      <c r="L15"/>
      <c r="M15"/>
      <c r="N15"/>
    </row>
    <row r="16" spans="1:15" x14ac:dyDescent="0.35">
      <c r="A16" s="1">
        <v>1</v>
      </c>
      <c r="B16" s="10" t="s">
        <v>10</v>
      </c>
    </row>
    <row r="17" spans="1:14" x14ac:dyDescent="0.35">
      <c r="A17" s="1">
        <v>0</v>
      </c>
      <c r="B17" s="10" t="s">
        <v>10</v>
      </c>
      <c r="D17" t="s">
        <v>87</v>
      </c>
      <c r="E17"/>
      <c r="F17"/>
      <c r="G17"/>
      <c r="H17"/>
      <c r="I17"/>
      <c r="L17"/>
      <c r="M17"/>
      <c r="N17"/>
    </row>
    <row r="18" spans="1:14" x14ac:dyDescent="0.35">
      <c r="A18" s="1">
        <v>1</v>
      </c>
      <c r="B18" s="10" t="s">
        <v>10</v>
      </c>
      <c r="D18"/>
      <c r="E18">
        <f>E6*H10*(1-H10)</f>
        <v>12.057692307692307</v>
      </c>
      <c r="F18" s="1" t="s">
        <v>88</v>
      </c>
      <c r="G18">
        <v>9</v>
      </c>
      <c r="H18" s="42" t="s">
        <v>39</v>
      </c>
      <c r="I18"/>
      <c r="L18"/>
      <c r="M18"/>
      <c r="N18"/>
    </row>
    <row r="19" spans="1:14" x14ac:dyDescent="0.35">
      <c r="A19" s="1">
        <v>0</v>
      </c>
      <c r="B19" s="10" t="s">
        <v>10</v>
      </c>
      <c r="D19"/>
      <c r="E19">
        <f>E7*H11*(1-H11)</f>
        <v>12.98076923076923</v>
      </c>
      <c r="F19" s="1" t="s">
        <v>88</v>
      </c>
      <c r="G19">
        <v>9</v>
      </c>
      <c r="H19" s="42" t="s">
        <v>39</v>
      </c>
      <c r="I19"/>
      <c r="L19"/>
      <c r="M19"/>
      <c r="N19"/>
    </row>
    <row r="20" spans="1:14" x14ac:dyDescent="0.35">
      <c r="A20" s="1">
        <v>0</v>
      </c>
      <c r="B20" s="10" t="s">
        <v>10</v>
      </c>
      <c r="D20"/>
      <c r="E20">
        <f>H14</f>
        <v>5200</v>
      </c>
      <c r="F20" s="1" t="s">
        <v>88</v>
      </c>
      <c r="G20">
        <f>2*E6</f>
        <v>104</v>
      </c>
      <c r="H20" s="42" t="s">
        <v>39</v>
      </c>
      <c r="I20"/>
      <c r="L20"/>
      <c r="M20"/>
      <c r="N20"/>
    </row>
    <row r="21" spans="1:14" x14ac:dyDescent="0.35">
      <c r="A21" s="1">
        <v>0</v>
      </c>
      <c r="B21" s="10" t="s">
        <v>10</v>
      </c>
      <c r="L21"/>
      <c r="M21"/>
      <c r="N21"/>
    </row>
    <row r="22" spans="1:14" x14ac:dyDescent="0.35">
      <c r="A22" s="1">
        <v>1</v>
      </c>
      <c r="B22" s="10" t="s">
        <v>10</v>
      </c>
      <c r="D22" t="s">
        <v>89</v>
      </c>
      <c r="E22"/>
      <c r="F22"/>
      <c r="G22"/>
      <c r="H22"/>
      <c r="I22"/>
      <c r="L22"/>
      <c r="M22"/>
      <c r="N22"/>
    </row>
    <row r="23" spans="1:14" x14ac:dyDescent="0.35">
      <c r="A23" s="1">
        <v>0</v>
      </c>
      <c r="B23" s="10" t="s">
        <v>10</v>
      </c>
      <c r="D23"/>
      <c r="E23"/>
      <c r="F23"/>
      <c r="G23"/>
      <c r="H23"/>
      <c r="I23"/>
    </row>
    <row r="24" spans="1:14" x14ac:dyDescent="0.35">
      <c r="A24" s="1">
        <v>1</v>
      </c>
      <c r="B24" s="10" t="s">
        <v>10</v>
      </c>
      <c r="D24" t="s">
        <v>107</v>
      </c>
      <c r="E24"/>
      <c r="F24"/>
      <c r="G24">
        <f>E6/H14</f>
        <v>0.01</v>
      </c>
      <c r="H24" s="42" t="s">
        <v>39</v>
      </c>
      <c r="I24" t="s">
        <v>117</v>
      </c>
    </row>
    <row r="25" spans="1:14" x14ac:dyDescent="0.35">
      <c r="A25" s="1">
        <v>0</v>
      </c>
      <c r="B25" s="10" t="s">
        <v>10</v>
      </c>
      <c r="D25" t="s">
        <v>108</v>
      </c>
      <c r="E25"/>
      <c r="F25"/>
      <c r="G25"/>
      <c r="H25"/>
      <c r="I25"/>
    </row>
    <row r="26" spans="1:14" x14ac:dyDescent="0.35">
      <c r="A26" s="1">
        <v>1</v>
      </c>
      <c r="B26" s="10" t="s">
        <v>10</v>
      </c>
      <c r="D26"/>
      <c r="E26"/>
      <c r="F26"/>
      <c r="G26"/>
      <c r="H26"/>
      <c r="I26"/>
    </row>
    <row r="27" spans="1:14" ht="17" x14ac:dyDescent="0.45">
      <c r="A27" s="1">
        <v>0</v>
      </c>
      <c r="B27" s="10" t="s">
        <v>10</v>
      </c>
      <c r="D27" t="s">
        <v>118</v>
      </c>
      <c r="E27" t="s">
        <v>119</v>
      </c>
      <c r="F27"/>
      <c r="G27"/>
      <c r="H27"/>
      <c r="I27"/>
    </row>
    <row r="28" spans="1:14" x14ac:dyDescent="0.35">
      <c r="A28" s="1">
        <v>1</v>
      </c>
      <c r="B28" s="10" t="s">
        <v>10</v>
      </c>
      <c r="I28"/>
    </row>
    <row r="29" spans="1:14" x14ac:dyDescent="0.35">
      <c r="A29" s="1">
        <v>0</v>
      </c>
      <c r="B29" s="10" t="s">
        <v>10</v>
      </c>
      <c r="I29"/>
    </row>
    <row r="30" spans="1:14" x14ac:dyDescent="0.35">
      <c r="A30" s="1">
        <v>1</v>
      </c>
      <c r="B30" s="10" t="s">
        <v>10</v>
      </c>
      <c r="D30" t="s">
        <v>94</v>
      </c>
      <c r="E30"/>
      <c r="F30"/>
      <c r="G30"/>
      <c r="H30" s="26">
        <f>ABS(H10-H11)/(SQRT(H12*(1-H12))*SQRT((E6+E7)/(E6*E7)))</f>
        <v>1.190874392277296</v>
      </c>
      <c r="I30"/>
    </row>
    <row r="31" spans="1:14" x14ac:dyDescent="0.35">
      <c r="A31" s="1">
        <v>0</v>
      </c>
      <c r="B31" s="10" t="s">
        <v>10</v>
      </c>
    </row>
    <row r="32" spans="1:14" x14ac:dyDescent="0.35">
      <c r="A32" s="1">
        <v>1</v>
      </c>
      <c r="B32" s="10" t="s">
        <v>10</v>
      </c>
      <c r="D32" s="43" t="s">
        <v>95</v>
      </c>
      <c r="E32" t="s">
        <v>120</v>
      </c>
      <c r="F32" s="26">
        <f>H30</f>
        <v>1.190874392277296</v>
      </c>
      <c r="G32" t="s">
        <v>97</v>
      </c>
      <c r="H32" s="50">
        <f>(1-(_xlfn.NORM.S.DIST(H30,1)))*2</f>
        <v>0.23370289881487794</v>
      </c>
      <c r="I32"/>
    </row>
    <row r="33" spans="1:11" x14ac:dyDescent="0.35">
      <c r="A33" s="1">
        <v>0</v>
      </c>
      <c r="B33" s="10" t="s">
        <v>10</v>
      </c>
      <c r="D33"/>
      <c r="E33"/>
      <c r="F33"/>
      <c r="G33"/>
      <c r="I33"/>
    </row>
    <row r="34" spans="1:11" x14ac:dyDescent="0.35">
      <c r="A34" s="1">
        <v>1</v>
      </c>
      <c r="B34" s="10" t="s">
        <v>10</v>
      </c>
      <c r="D34" t="s">
        <v>123</v>
      </c>
      <c r="E34"/>
      <c r="F34"/>
      <c r="G34"/>
      <c r="H34"/>
      <c r="I34"/>
    </row>
    <row r="35" spans="1:11" x14ac:dyDescent="0.35">
      <c r="A35" s="1">
        <v>0</v>
      </c>
      <c r="B35" s="10" t="s">
        <v>10</v>
      </c>
      <c r="D35" s="44">
        <f>H32</f>
        <v>0.23370289881487794</v>
      </c>
      <c r="E35"/>
      <c r="F35"/>
      <c r="G35"/>
      <c r="H35"/>
      <c r="I35"/>
    </row>
    <row r="36" spans="1:11" x14ac:dyDescent="0.35">
      <c r="A36" s="1">
        <v>1</v>
      </c>
      <c r="B36" s="10" t="s">
        <v>10</v>
      </c>
      <c r="D36"/>
      <c r="E36"/>
      <c r="F36"/>
      <c r="G36"/>
      <c r="H36"/>
      <c r="I36"/>
    </row>
    <row r="37" spans="1:11" x14ac:dyDescent="0.35">
      <c r="A37" s="1">
        <v>0</v>
      </c>
      <c r="B37" s="10" t="s">
        <v>10</v>
      </c>
      <c r="D37"/>
      <c r="E37"/>
      <c r="F37"/>
      <c r="G37"/>
      <c r="H37"/>
      <c r="I37"/>
    </row>
    <row r="38" spans="1:11" ht="16.5" x14ac:dyDescent="0.45">
      <c r="A38" s="1">
        <v>1</v>
      </c>
      <c r="B38" s="10" t="s">
        <v>10</v>
      </c>
      <c r="D38" s="45" t="s">
        <v>121</v>
      </c>
      <c r="E38" s="45"/>
      <c r="F38" s="45"/>
      <c r="G38" s="45"/>
      <c r="H38" s="45"/>
      <c r="I38" s="45"/>
      <c r="J38" s="45"/>
      <c r="K38" s="45"/>
    </row>
    <row r="39" spans="1:11" x14ac:dyDescent="0.35">
      <c r="A39" s="1">
        <v>0</v>
      </c>
      <c r="B39" s="10" t="s">
        <v>10</v>
      </c>
      <c r="D39" s="45"/>
      <c r="E39" s="45"/>
      <c r="F39" s="46"/>
      <c r="G39" s="45"/>
      <c r="H39" s="45"/>
      <c r="I39" s="45"/>
      <c r="J39" s="45"/>
      <c r="K39" s="45"/>
    </row>
    <row r="40" spans="1:11" x14ac:dyDescent="0.35">
      <c r="A40" s="1">
        <v>0</v>
      </c>
      <c r="B40" s="10" t="s">
        <v>10</v>
      </c>
      <c r="D40" s="45" t="s">
        <v>105</v>
      </c>
      <c r="E40" s="45"/>
      <c r="F40" s="46" t="s">
        <v>65</v>
      </c>
      <c r="G40" s="45">
        <v>0.02</v>
      </c>
      <c r="H40" s="45"/>
      <c r="I40" s="45"/>
      <c r="J40" s="45"/>
      <c r="K40" s="45"/>
    </row>
    <row r="41" spans="1:11" x14ac:dyDescent="0.35">
      <c r="A41" s="1">
        <v>0</v>
      </c>
      <c r="B41" s="10" t="s">
        <v>10</v>
      </c>
      <c r="D41" s="45" t="s">
        <v>106</v>
      </c>
      <c r="E41" s="45"/>
      <c r="F41" s="45"/>
      <c r="G41" s="45"/>
      <c r="H41" s="45"/>
      <c r="I41" s="45"/>
      <c r="J41" s="45"/>
      <c r="K41" s="45"/>
    </row>
    <row r="42" spans="1:11" ht="17" x14ac:dyDescent="0.45">
      <c r="A42" s="1">
        <v>1</v>
      </c>
      <c r="B42" s="10" t="s">
        <v>10</v>
      </c>
      <c r="D42" s="45"/>
      <c r="E42" s="45"/>
      <c r="F42" s="47" t="s">
        <v>124</v>
      </c>
      <c r="G42" s="45">
        <f>_xlfn.NORM.S.INV(1-(G40/2))</f>
        <v>2.3263478740408408</v>
      </c>
      <c r="H42" s="45"/>
      <c r="I42" s="45"/>
      <c r="J42" s="45"/>
      <c r="K42" s="45"/>
    </row>
    <row r="43" spans="1:11" ht="16.5" x14ac:dyDescent="0.45">
      <c r="A43" s="1">
        <v>0</v>
      </c>
      <c r="B43" s="10" t="s">
        <v>10</v>
      </c>
      <c r="D43" s="45" t="s">
        <v>142</v>
      </c>
      <c r="E43" s="45"/>
      <c r="F43" s="45"/>
      <c r="G43" s="45"/>
      <c r="H43" s="45"/>
      <c r="I43" s="45"/>
      <c r="J43" s="45"/>
      <c r="K43" s="45"/>
    </row>
    <row r="44" spans="1:11" x14ac:dyDescent="0.35">
      <c r="A44" s="1">
        <v>2</v>
      </c>
      <c r="B44" s="10" t="s">
        <v>10</v>
      </c>
    </row>
    <row r="45" spans="1:11" x14ac:dyDescent="0.35">
      <c r="A45" s="1">
        <v>0</v>
      </c>
      <c r="B45" s="10" t="s">
        <v>10</v>
      </c>
    </row>
    <row r="46" spans="1:11" x14ac:dyDescent="0.35">
      <c r="A46" s="1">
        <v>1</v>
      </c>
      <c r="B46" s="10" t="s">
        <v>10</v>
      </c>
    </row>
    <row r="47" spans="1:11" x14ac:dyDescent="0.35">
      <c r="A47" s="1">
        <v>0</v>
      </c>
      <c r="B47" s="10" t="s">
        <v>10</v>
      </c>
    </row>
    <row r="48" spans="1:11" x14ac:dyDescent="0.35">
      <c r="A48" s="1">
        <v>0</v>
      </c>
      <c r="B48" s="10" t="s">
        <v>10</v>
      </c>
    </row>
    <row r="49" spans="1:2" x14ac:dyDescent="0.35">
      <c r="A49" s="1">
        <v>0</v>
      </c>
      <c r="B49" s="10" t="s">
        <v>10</v>
      </c>
    </row>
    <row r="50" spans="1:2" x14ac:dyDescent="0.35">
      <c r="A50" s="1">
        <v>1</v>
      </c>
      <c r="B50" s="10" t="s">
        <v>10</v>
      </c>
    </row>
    <row r="51" spans="1:2" x14ac:dyDescent="0.35">
      <c r="A51" s="1">
        <v>0</v>
      </c>
      <c r="B51" s="10" t="s">
        <v>10</v>
      </c>
    </row>
    <row r="52" spans="1:2" x14ac:dyDescent="0.35">
      <c r="A52" s="1">
        <v>1</v>
      </c>
      <c r="B52" s="10" t="s">
        <v>10</v>
      </c>
    </row>
    <row r="53" spans="1:2" x14ac:dyDescent="0.35">
      <c r="A53" s="1">
        <v>0</v>
      </c>
      <c r="B53" s="10" t="s">
        <v>10</v>
      </c>
    </row>
    <row r="54" spans="1:2" x14ac:dyDescent="0.35">
      <c r="A54" s="1">
        <v>1</v>
      </c>
      <c r="B54" s="10" t="s">
        <v>40</v>
      </c>
    </row>
    <row r="55" spans="1:2" x14ac:dyDescent="0.35">
      <c r="A55" s="1">
        <v>0</v>
      </c>
      <c r="B55" s="10" t="s">
        <v>40</v>
      </c>
    </row>
    <row r="56" spans="1:2" x14ac:dyDescent="0.35">
      <c r="A56" s="1">
        <v>1</v>
      </c>
      <c r="B56" s="10" t="s">
        <v>40</v>
      </c>
    </row>
    <row r="57" spans="1:2" x14ac:dyDescent="0.35">
      <c r="A57" s="1">
        <v>0</v>
      </c>
      <c r="B57" s="10" t="s">
        <v>40</v>
      </c>
    </row>
    <row r="58" spans="1:2" x14ac:dyDescent="0.35">
      <c r="A58" s="1">
        <v>1</v>
      </c>
      <c r="B58" s="10" t="s">
        <v>40</v>
      </c>
    </row>
    <row r="59" spans="1:2" x14ac:dyDescent="0.35">
      <c r="A59" s="1">
        <v>0</v>
      </c>
      <c r="B59" s="10" t="s">
        <v>40</v>
      </c>
    </row>
    <row r="60" spans="1:2" x14ac:dyDescent="0.35">
      <c r="A60" s="1">
        <v>1</v>
      </c>
      <c r="B60" s="10" t="s">
        <v>40</v>
      </c>
    </row>
    <row r="61" spans="1:2" x14ac:dyDescent="0.35">
      <c r="A61" s="1">
        <v>0</v>
      </c>
      <c r="B61" s="10" t="s">
        <v>40</v>
      </c>
    </row>
    <row r="62" spans="1:2" x14ac:dyDescent="0.35">
      <c r="A62" s="1">
        <v>1</v>
      </c>
      <c r="B62" s="10" t="s">
        <v>40</v>
      </c>
    </row>
    <row r="63" spans="1:2" x14ac:dyDescent="0.35">
      <c r="A63" s="1">
        <v>0</v>
      </c>
      <c r="B63" s="10" t="s">
        <v>40</v>
      </c>
    </row>
    <row r="64" spans="1:2" x14ac:dyDescent="0.35">
      <c r="A64" s="1">
        <v>1</v>
      </c>
      <c r="B64" s="10" t="s">
        <v>40</v>
      </c>
    </row>
    <row r="65" spans="1:2" x14ac:dyDescent="0.35">
      <c r="A65" s="1">
        <v>0</v>
      </c>
      <c r="B65" s="10" t="s">
        <v>40</v>
      </c>
    </row>
    <row r="66" spans="1:2" x14ac:dyDescent="0.35">
      <c r="A66" s="1">
        <v>1</v>
      </c>
      <c r="B66" s="10" t="s">
        <v>40</v>
      </c>
    </row>
    <row r="67" spans="1:2" x14ac:dyDescent="0.35">
      <c r="A67" s="1">
        <v>0</v>
      </c>
      <c r="B67" s="10" t="s">
        <v>40</v>
      </c>
    </row>
    <row r="68" spans="1:2" x14ac:dyDescent="0.35">
      <c r="A68" s="1">
        <v>1</v>
      </c>
      <c r="B68" s="10" t="s">
        <v>40</v>
      </c>
    </row>
    <row r="69" spans="1:2" x14ac:dyDescent="0.35">
      <c r="A69" s="1">
        <v>0</v>
      </c>
      <c r="B69" s="10" t="s">
        <v>40</v>
      </c>
    </row>
    <row r="70" spans="1:2" x14ac:dyDescent="0.35">
      <c r="A70" s="1">
        <v>1</v>
      </c>
      <c r="B70" s="10" t="s">
        <v>40</v>
      </c>
    </row>
    <row r="71" spans="1:2" x14ac:dyDescent="0.35">
      <c r="A71" s="1">
        <v>0</v>
      </c>
      <c r="B71" s="10" t="s">
        <v>40</v>
      </c>
    </row>
    <row r="72" spans="1:2" x14ac:dyDescent="0.35">
      <c r="A72" s="1">
        <v>1</v>
      </c>
      <c r="B72" s="10" t="s">
        <v>40</v>
      </c>
    </row>
    <row r="73" spans="1:2" x14ac:dyDescent="0.35">
      <c r="A73" s="1">
        <v>0</v>
      </c>
      <c r="B73" s="10" t="s">
        <v>40</v>
      </c>
    </row>
    <row r="74" spans="1:2" x14ac:dyDescent="0.35">
      <c r="A74" s="1">
        <v>1</v>
      </c>
      <c r="B74" s="10" t="s">
        <v>40</v>
      </c>
    </row>
    <row r="75" spans="1:2" x14ac:dyDescent="0.35">
      <c r="A75" s="1">
        <v>0</v>
      </c>
      <c r="B75" s="10" t="s">
        <v>40</v>
      </c>
    </row>
    <row r="76" spans="1:2" x14ac:dyDescent="0.35">
      <c r="A76" s="1">
        <v>1</v>
      </c>
      <c r="B76" s="10" t="s">
        <v>40</v>
      </c>
    </row>
    <row r="77" spans="1:2" x14ac:dyDescent="0.35">
      <c r="A77" s="1">
        <v>0</v>
      </c>
      <c r="B77" s="10" t="s">
        <v>40</v>
      </c>
    </row>
    <row r="78" spans="1:2" x14ac:dyDescent="0.35">
      <c r="A78" s="1">
        <v>1</v>
      </c>
      <c r="B78" s="10" t="s">
        <v>40</v>
      </c>
    </row>
    <row r="79" spans="1:2" x14ac:dyDescent="0.35">
      <c r="A79" s="1">
        <v>0</v>
      </c>
      <c r="B79" s="10" t="s">
        <v>40</v>
      </c>
    </row>
    <row r="80" spans="1:2" x14ac:dyDescent="0.35">
      <c r="A80" s="1">
        <v>1</v>
      </c>
      <c r="B80" s="10" t="s">
        <v>40</v>
      </c>
    </row>
    <row r="81" spans="1:2" x14ac:dyDescent="0.35">
      <c r="A81" s="1">
        <v>0</v>
      </c>
      <c r="B81" s="10" t="s">
        <v>40</v>
      </c>
    </row>
    <row r="82" spans="1:2" x14ac:dyDescent="0.35">
      <c r="A82" s="1">
        <v>1</v>
      </c>
      <c r="B82" s="10" t="s">
        <v>40</v>
      </c>
    </row>
    <row r="83" spans="1:2" x14ac:dyDescent="0.35">
      <c r="A83" s="1">
        <v>0</v>
      </c>
      <c r="B83" s="10" t="s">
        <v>40</v>
      </c>
    </row>
    <row r="84" spans="1:2" x14ac:dyDescent="0.35">
      <c r="A84" s="1">
        <v>1</v>
      </c>
      <c r="B84" s="10" t="s">
        <v>40</v>
      </c>
    </row>
    <row r="85" spans="1:2" x14ac:dyDescent="0.35">
      <c r="A85" s="1">
        <v>0</v>
      </c>
      <c r="B85" s="10" t="s">
        <v>40</v>
      </c>
    </row>
    <row r="86" spans="1:2" x14ac:dyDescent="0.35">
      <c r="A86" s="1">
        <v>1</v>
      </c>
      <c r="B86" s="10" t="s">
        <v>40</v>
      </c>
    </row>
    <row r="87" spans="1:2" x14ac:dyDescent="0.35">
      <c r="A87" s="1">
        <v>0</v>
      </c>
      <c r="B87" s="10" t="s">
        <v>40</v>
      </c>
    </row>
    <row r="88" spans="1:2" x14ac:dyDescent="0.35">
      <c r="A88" s="1">
        <v>1</v>
      </c>
      <c r="B88" s="10" t="s">
        <v>40</v>
      </c>
    </row>
    <row r="89" spans="1:2" x14ac:dyDescent="0.35">
      <c r="A89" s="1">
        <v>0</v>
      </c>
      <c r="B89" s="10" t="s">
        <v>40</v>
      </c>
    </row>
    <row r="90" spans="1:2" x14ac:dyDescent="0.35">
      <c r="A90" s="1">
        <v>1</v>
      </c>
      <c r="B90" s="10" t="s">
        <v>40</v>
      </c>
    </row>
    <row r="91" spans="1:2" x14ac:dyDescent="0.35">
      <c r="A91" s="1">
        <v>0</v>
      </c>
      <c r="B91" s="10" t="s">
        <v>40</v>
      </c>
    </row>
    <row r="92" spans="1:2" x14ac:dyDescent="0.35">
      <c r="A92" s="1">
        <v>1</v>
      </c>
      <c r="B92" s="10" t="s">
        <v>40</v>
      </c>
    </row>
    <row r="93" spans="1:2" x14ac:dyDescent="0.35">
      <c r="A93" s="1">
        <v>0</v>
      </c>
      <c r="B93" s="10" t="s">
        <v>40</v>
      </c>
    </row>
    <row r="94" spans="1:2" x14ac:dyDescent="0.35">
      <c r="A94" s="1">
        <v>1</v>
      </c>
      <c r="B94" s="10" t="s">
        <v>40</v>
      </c>
    </row>
    <row r="95" spans="1:2" x14ac:dyDescent="0.35">
      <c r="A95" s="1">
        <v>0</v>
      </c>
      <c r="B95" s="10" t="s">
        <v>40</v>
      </c>
    </row>
    <row r="96" spans="1:2" x14ac:dyDescent="0.35">
      <c r="A96" s="1">
        <v>1</v>
      </c>
      <c r="B96" s="10" t="s">
        <v>40</v>
      </c>
    </row>
    <row r="97" spans="1:2" x14ac:dyDescent="0.35">
      <c r="A97" s="1">
        <v>0</v>
      </c>
      <c r="B97" s="10" t="s">
        <v>40</v>
      </c>
    </row>
    <row r="98" spans="1:2" x14ac:dyDescent="0.35">
      <c r="A98" s="1">
        <v>1</v>
      </c>
      <c r="B98" s="10" t="s">
        <v>40</v>
      </c>
    </row>
    <row r="99" spans="1:2" x14ac:dyDescent="0.35">
      <c r="A99" s="1">
        <v>0</v>
      </c>
      <c r="B99" s="10" t="s">
        <v>40</v>
      </c>
    </row>
    <row r="100" spans="1:2" x14ac:dyDescent="0.35">
      <c r="A100" s="1">
        <v>1</v>
      </c>
      <c r="B100" s="10" t="s">
        <v>40</v>
      </c>
    </row>
    <row r="101" spans="1:2" x14ac:dyDescent="0.35">
      <c r="A101" s="1">
        <v>0</v>
      </c>
      <c r="B101" s="10" t="s">
        <v>40</v>
      </c>
    </row>
    <row r="102" spans="1:2" x14ac:dyDescent="0.35">
      <c r="A102" s="1">
        <v>1</v>
      </c>
      <c r="B102" s="10" t="s">
        <v>40</v>
      </c>
    </row>
    <row r="103" spans="1:2" x14ac:dyDescent="0.35">
      <c r="A103" s="1">
        <v>0</v>
      </c>
      <c r="B103" s="10" t="s">
        <v>40</v>
      </c>
    </row>
    <row r="104" spans="1:2" x14ac:dyDescent="0.35">
      <c r="A104" s="1">
        <v>1</v>
      </c>
      <c r="B104" s="10" t="s">
        <v>40</v>
      </c>
    </row>
    <row r="105" spans="1:2" x14ac:dyDescent="0.35">
      <c r="A105" s="1">
        <v>0</v>
      </c>
      <c r="B105" s="10" t="s">
        <v>40</v>
      </c>
    </row>
    <row r="106" spans="1:2" x14ac:dyDescent="0.35">
      <c r="A106" s="1">
        <v>1</v>
      </c>
      <c r="B106" s="10" t="s">
        <v>11</v>
      </c>
    </row>
    <row r="107" spans="1:2" x14ac:dyDescent="0.35">
      <c r="A107" s="1">
        <v>0</v>
      </c>
      <c r="B107" s="10" t="s">
        <v>11</v>
      </c>
    </row>
    <row r="108" spans="1:2" x14ac:dyDescent="0.35">
      <c r="A108" s="1">
        <v>1</v>
      </c>
      <c r="B108" s="10" t="s">
        <v>11</v>
      </c>
    </row>
    <row r="109" spans="1:2" x14ac:dyDescent="0.35">
      <c r="A109" s="1">
        <v>0</v>
      </c>
      <c r="B109" s="10" t="s">
        <v>11</v>
      </c>
    </row>
    <row r="110" spans="1:2" x14ac:dyDescent="0.35">
      <c r="A110" s="1">
        <v>1</v>
      </c>
      <c r="B110" s="10" t="s">
        <v>11</v>
      </c>
    </row>
    <row r="111" spans="1:2" x14ac:dyDescent="0.35">
      <c r="A111" s="1">
        <v>0</v>
      </c>
      <c r="B111" s="10" t="s">
        <v>11</v>
      </c>
    </row>
    <row r="112" spans="1:2" x14ac:dyDescent="0.35">
      <c r="A112" s="1">
        <v>1</v>
      </c>
      <c r="B112" s="10" t="s">
        <v>11</v>
      </c>
    </row>
    <row r="113" spans="1:2" x14ac:dyDescent="0.35">
      <c r="A113" s="1">
        <v>0</v>
      </c>
      <c r="B113" s="10" t="s">
        <v>11</v>
      </c>
    </row>
    <row r="114" spans="1:2" x14ac:dyDescent="0.35">
      <c r="A114" s="1">
        <v>1</v>
      </c>
      <c r="B114" s="10" t="s">
        <v>11</v>
      </c>
    </row>
    <row r="115" spans="1:2" x14ac:dyDescent="0.35">
      <c r="A115" s="1">
        <v>0</v>
      </c>
      <c r="B115" s="10" t="s">
        <v>11</v>
      </c>
    </row>
    <row r="116" spans="1:2" x14ac:dyDescent="0.35">
      <c r="A116" s="1">
        <v>1</v>
      </c>
      <c r="B116" s="10" t="s">
        <v>11</v>
      </c>
    </row>
    <row r="117" spans="1:2" x14ac:dyDescent="0.35">
      <c r="A117" s="1">
        <v>0</v>
      </c>
      <c r="B117" s="10" t="s">
        <v>11</v>
      </c>
    </row>
    <row r="118" spans="1:2" x14ac:dyDescent="0.35">
      <c r="A118" s="1">
        <v>1</v>
      </c>
      <c r="B118" s="10" t="s">
        <v>11</v>
      </c>
    </row>
    <row r="119" spans="1:2" x14ac:dyDescent="0.35">
      <c r="A119" s="1">
        <v>0</v>
      </c>
      <c r="B119" s="10" t="s">
        <v>11</v>
      </c>
    </row>
    <row r="120" spans="1:2" x14ac:dyDescent="0.35">
      <c r="A120" s="1">
        <v>1</v>
      </c>
      <c r="B120" s="10" t="s">
        <v>11</v>
      </c>
    </row>
    <row r="121" spans="1:2" x14ac:dyDescent="0.35">
      <c r="A121" s="1">
        <v>0</v>
      </c>
      <c r="B121" s="10" t="s">
        <v>11</v>
      </c>
    </row>
    <row r="122" spans="1:2" x14ac:dyDescent="0.35">
      <c r="A122" s="1">
        <v>1</v>
      </c>
      <c r="B122" s="10" t="s">
        <v>11</v>
      </c>
    </row>
    <row r="123" spans="1:2" x14ac:dyDescent="0.35">
      <c r="A123" s="1">
        <v>0</v>
      </c>
      <c r="B123" s="10" t="s">
        <v>11</v>
      </c>
    </row>
    <row r="124" spans="1:2" x14ac:dyDescent="0.35">
      <c r="A124" s="1">
        <v>1</v>
      </c>
      <c r="B124" s="10" t="s">
        <v>11</v>
      </c>
    </row>
    <row r="125" spans="1:2" x14ac:dyDescent="0.35">
      <c r="A125" s="1">
        <v>0</v>
      </c>
      <c r="B125" s="10" t="s">
        <v>11</v>
      </c>
    </row>
    <row r="126" spans="1:2" x14ac:dyDescent="0.35">
      <c r="A126" s="1">
        <v>1</v>
      </c>
      <c r="B126" s="10" t="s">
        <v>11</v>
      </c>
    </row>
    <row r="127" spans="1:2" x14ac:dyDescent="0.35">
      <c r="A127" s="1">
        <v>0</v>
      </c>
      <c r="B127" s="10" t="s">
        <v>11</v>
      </c>
    </row>
    <row r="128" spans="1:2" x14ac:dyDescent="0.35">
      <c r="A128" s="1">
        <v>1</v>
      </c>
      <c r="B128" s="10" t="s">
        <v>11</v>
      </c>
    </row>
    <row r="129" spans="1:2" x14ac:dyDescent="0.35">
      <c r="A129" s="1">
        <v>0</v>
      </c>
      <c r="B129" s="10" t="s">
        <v>11</v>
      </c>
    </row>
    <row r="130" spans="1:2" x14ac:dyDescent="0.35">
      <c r="A130" s="1">
        <v>1</v>
      </c>
      <c r="B130" s="10" t="s">
        <v>11</v>
      </c>
    </row>
    <row r="131" spans="1:2" x14ac:dyDescent="0.35">
      <c r="A131" s="1">
        <v>0</v>
      </c>
      <c r="B131" s="10" t="s">
        <v>11</v>
      </c>
    </row>
    <row r="132" spans="1:2" x14ac:dyDescent="0.35">
      <c r="A132" s="1">
        <v>1</v>
      </c>
      <c r="B132" s="10" t="s">
        <v>11</v>
      </c>
    </row>
    <row r="133" spans="1:2" x14ac:dyDescent="0.35">
      <c r="A133" s="1">
        <v>0</v>
      </c>
      <c r="B133" s="10" t="s">
        <v>11</v>
      </c>
    </row>
    <row r="134" spans="1:2" x14ac:dyDescent="0.35">
      <c r="A134" s="1">
        <v>1</v>
      </c>
      <c r="B134" s="10" t="s">
        <v>11</v>
      </c>
    </row>
    <row r="135" spans="1:2" x14ac:dyDescent="0.35">
      <c r="A135" s="1">
        <v>0</v>
      </c>
      <c r="B135" s="10" t="s">
        <v>11</v>
      </c>
    </row>
    <row r="136" spans="1:2" x14ac:dyDescent="0.35">
      <c r="A136" s="1">
        <v>2</v>
      </c>
      <c r="B136" s="10" t="s">
        <v>11</v>
      </c>
    </row>
    <row r="137" spans="1:2" x14ac:dyDescent="0.35">
      <c r="A137" s="1">
        <v>0</v>
      </c>
      <c r="B137" s="10" t="s">
        <v>11</v>
      </c>
    </row>
    <row r="138" spans="1:2" x14ac:dyDescent="0.35">
      <c r="A138" s="1">
        <v>1</v>
      </c>
      <c r="B138" s="10" t="s">
        <v>11</v>
      </c>
    </row>
    <row r="139" spans="1:2" x14ac:dyDescent="0.35">
      <c r="A139" s="1">
        <v>0</v>
      </c>
      <c r="B139" s="10" t="s">
        <v>11</v>
      </c>
    </row>
    <row r="140" spans="1:2" x14ac:dyDescent="0.35">
      <c r="A140" s="1">
        <v>1</v>
      </c>
      <c r="B140" s="10" t="s">
        <v>11</v>
      </c>
    </row>
    <row r="141" spans="1:2" x14ac:dyDescent="0.35">
      <c r="A141" s="1">
        <v>0</v>
      </c>
      <c r="B141" s="10" t="s">
        <v>11</v>
      </c>
    </row>
    <row r="142" spans="1:2" x14ac:dyDescent="0.35">
      <c r="A142" s="1">
        <v>1</v>
      </c>
      <c r="B142" s="10" t="s">
        <v>11</v>
      </c>
    </row>
    <row r="143" spans="1:2" x14ac:dyDescent="0.35">
      <c r="A143" s="1">
        <v>0</v>
      </c>
      <c r="B143" s="10" t="s">
        <v>11</v>
      </c>
    </row>
    <row r="144" spans="1:2" x14ac:dyDescent="0.35">
      <c r="A144" s="1">
        <v>1</v>
      </c>
      <c r="B144" s="10" t="s">
        <v>11</v>
      </c>
    </row>
    <row r="145" spans="1:2" x14ac:dyDescent="0.35">
      <c r="A145" s="1">
        <v>0</v>
      </c>
      <c r="B145" s="10" t="s">
        <v>11</v>
      </c>
    </row>
    <row r="146" spans="1:2" x14ac:dyDescent="0.35">
      <c r="A146" s="1">
        <v>1</v>
      </c>
      <c r="B146" s="10" t="s">
        <v>11</v>
      </c>
    </row>
    <row r="147" spans="1:2" x14ac:dyDescent="0.35">
      <c r="A147" s="1">
        <v>0</v>
      </c>
      <c r="B147" s="10" t="s">
        <v>11</v>
      </c>
    </row>
    <row r="148" spans="1:2" x14ac:dyDescent="0.35">
      <c r="A148" s="1">
        <v>1</v>
      </c>
      <c r="B148" s="10" t="s">
        <v>11</v>
      </c>
    </row>
    <row r="149" spans="1:2" x14ac:dyDescent="0.35">
      <c r="A149" s="1">
        <v>0</v>
      </c>
      <c r="B149" s="10" t="s">
        <v>11</v>
      </c>
    </row>
    <row r="150" spans="1:2" x14ac:dyDescent="0.35">
      <c r="A150" s="1">
        <v>1</v>
      </c>
      <c r="B150" s="10" t="s">
        <v>11</v>
      </c>
    </row>
    <row r="151" spans="1:2" x14ac:dyDescent="0.35">
      <c r="A151" s="1">
        <v>0</v>
      </c>
      <c r="B151" s="10" t="s">
        <v>11</v>
      </c>
    </row>
    <row r="152" spans="1:2" x14ac:dyDescent="0.35">
      <c r="A152" s="1">
        <v>1</v>
      </c>
      <c r="B152" s="10" t="s">
        <v>11</v>
      </c>
    </row>
    <row r="153" spans="1:2" x14ac:dyDescent="0.35">
      <c r="A153" s="1">
        <v>0</v>
      </c>
      <c r="B153" s="10" t="s">
        <v>11</v>
      </c>
    </row>
    <row r="154" spans="1:2" x14ac:dyDescent="0.35">
      <c r="A154" s="1">
        <v>1</v>
      </c>
      <c r="B154" s="10" t="s">
        <v>11</v>
      </c>
    </row>
    <row r="155" spans="1:2" x14ac:dyDescent="0.35">
      <c r="A155" s="1">
        <v>0</v>
      </c>
      <c r="B155" s="10" t="s">
        <v>11</v>
      </c>
    </row>
    <row r="156" spans="1:2" x14ac:dyDescent="0.35">
      <c r="A156" s="1">
        <v>1</v>
      </c>
      <c r="B156" s="10" t="s">
        <v>11</v>
      </c>
    </row>
    <row r="157" spans="1:2" x14ac:dyDescent="0.35">
      <c r="A157" s="1">
        <v>0</v>
      </c>
      <c r="B157" s="10" t="s">
        <v>11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Rohdaten</vt:lpstr>
      <vt:lpstr>Codierung</vt:lpstr>
      <vt:lpstr>a)</vt:lpstr>
      <vt:lpstr>b)</vt:lpstr>
      <vt:lpstr>c)</vt:lpstr>
      <vt:lpstr>d)</vt:lpstr>
      <vt:lpstr>e)</vt:lpstr>
      <vt:lpstr>f)</vt:lpstr>
      <vt:lpstr>g)</vt:lpstr>
      <vt:lpstr>Ergänzung g)</vt:lpstr>
      <vt:lpstr>'c)'!Suchkriterien</vt:lpstr>
      <vt:lpstr>'c)'!Zielbereich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cp:lastPrinted>2015-06-23T17:28:07Z</cp:lastPrinted>
  <dcterms:created xsi:type="dcterms:W3CDTF">2014-07-08T13:30:49Z</dcterms:created>
  <dcterms:modified xsi:type="dcterms:W3CDTF">2017-07-10T15:14:42Z</dcterms:modified>
</cp:coreProperties>
</file>